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intenance Log" sheetId="2" state="visible" r:id="rId2"/>
    <sheet xmlns:r="http://schemas.openxmlformats.org/officeDocument/2006/relationships" name="Vehicles" sheetId="3" state="visible" r:id="rId3"/>
    <sheet xmlns:r="http://schemas.openxmlformats.org/officeDocument/2006/relationships" name="Setting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m/d/yyyy"/>
    <numFmt numFmtId="165" formatCode="$#,##0.00;[Red]($#,##0.00)"/>
    <numFmt numFmtId="166" formatCode="$0.000"/>
    <numFmt numFmtId="167" formatCode="mmm yyyy"/>
    <numFmt numFmtId="168" formatCode="0.0"/>
    <numFmt numFmtId="169" formatCode="$0.0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20323A"/>
      <sz val="10"/>
    </font>
    <font>
      <name val="Calibri"/>
      <b val="1"/>
      <color rgb="0020323A"/>
      <sz val="10"/>
    </font>
    <font>
      <name val="Calibri"/>
      <b val="1"/>
      <color rgb="00FFFFFF"/>
      <sz val="11"/>
    </font>
    <font>
      <name val="Calibri"/>
      <b val="1"/>
      <color rgb="00123B52"/>
      <sz val="16"/>
    </font>
    <font>
      <name val="Calibri"/>
      <b val="1"/>
      <color rgb="00FFFFFF"/>
      <sz val="10"/>
    </font>
    <font>
      <name val="Calibri"/>
      <b val="1"/>
      <color rgb="009C5700"/>
      <sz val="10"/>
    </font>
  </fonts>
  <fills count="9">
    <fill>
      <patternFill/>
    </fill>
    <fill>
      <patternFill patternType="gray125"/>
    </fill>
    <fill>
      <patternFill patternType="solid">
        <fgColor rgb="00123B52"/>
      </patternFill>
    </fill>
    <fill>
      <patternFill patternType="solid">
        <fgColor rgb="00E7E6E6"/>
      </patternFill>
    </fill>
    <fill>
      <patternFill patternType="solid">
        <fgColor rgb="00D9EAF7"/>
      </patternFill>
    </fill>
    <fill>
      <patternFill patternType="solid">
        <fgColor rgb="002A8C82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F4CCCC"/>
      </patternFill>
    </fill>
  </fills>
  <borders count="6">
    <border>
      <left/>
      <right/>
      <top/>
      <bottom/>
      <diagonal/>
    </border>
    <border>
      <left style="thin">
        <color rgb="00CDDDE1"/>
      </left>
      <right style="thin">
        <color rgb="00CDDDE1"/>
      </right>
      <top style="thin">
        <color rgb="00CDDDE1"/>
      </top>
      <bottom style="thin">
        <color rgb="00CDDDE1"/>
      </bottom>
    </border>
    <border>
      <left/>
      <right/>
      <top style="thin">
        <color rgb="00CDDDE1"/>
      </top>
      <bottom/>
      <diagonal/>
    </border>
    <border>
      <left/>
      <right style="thin">
        <color rgb="00CDDDE1"/>
      </right>
      <top style="thin">
        <color rgb="00CDDDE1"/>
      </top>
      <bottom/>
      <diagonal/>
    </border>
    <border>
      <left/>
      <right/>
      <top style="thin">
        <color rgb="00CDDDE1"/>
      </top>
      <bottom style="thin">
        <color rgb="00CDDDE1"/>
      </bottom>
      <diagonal/>
    </border>
    <border>
      <left/>
      <right style="thin">
        <color rgb="00CDDDE1"/>
      </right>
      <top style="thin">
        <color rgb="00CDDDE1"/>
      </top>
      <bottom style="thin">
        <color rgb="00CDDDE1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165" fontId="5" fillId="4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" fontId="2" fillId="4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center" vertical="center"/>
    </xf>
    <xf numFmtId="3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3" fillId="3" borderId="1" pivotButton="0" quotePrefix="0" xfId="0"/>
    <xf numFmtId="0" fontId="3" fillId="6" borderId="1" pivotButton="0" quotePrefix="0" xfId="0"/>
    <xf numFmtId="0" fontId="3" fillId="4" borderId="1" pivotButton="0" quotePrefix="0" xfId="0"/>
    <xf numFmtId="0" fontId="7" fillId="7" borderId="1" pivotButton="0" quotePrefix="0" xfId="0"/>
    <xf numFmtId="0" fontId="0" fillId="8" borderId="1" pivotButton="0" quotePrefix="0" xfId="0"/>
    <xf numFmtId="0" fontId="2" fillId="6" borderId="1" applyAlignment="1" pivotButton="0" quotePrefix="0" xfId="0">
      <alignment horizontal="left" vertical="center" wrapText="1"/>
    </xf>
    <xf numFmtId="164" fontId="2" fillId="6" borderId="1" applyAlignment="1" pivotButton="0" quotePrefix="0" xfId="0">
      <alignment horizontal="right" vertical="center"/>
    </xf>
    <xf numFmtId="3" fontId="2" fillId="6" borderId="1" applyAlignment="1" pivotButton="0" quotePrefix="0" xfId="0">
      <alignment horizontal="right" vertical="center"/>
    </xf>
    <xf numFmtId="165" fontId="2" fillId="6" borderId="1" applyAlignment="1" pivotButton="0" quotePrefix="0" xfId="0">
      <alignment horizontal="right" vertical="center"/>
    </xf>
    <xf numFmtId="168" fontId="2" fillId="6" borderId="1" applyAlignment="1" pivotButton="0" quotePrefix="0" xfId="0">
      <alignment horizontal="right" vertical="center"/>
    </xf>
    <xf numFmtId="3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" fontId="2" fillId="6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  <xf numFmtId="164" fontId="2" fillId="6" borderId="1" applyAlignment="1" pivotButton="0" quotePrefix="0" xfId="0">
      <alignment horizontal="center" vertical="center"/>
    </xf>
    <xf numFmtId="169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3" fontId="2" fillId="6" borderId="1" applyAlignment="1" pivotButton="0" quotePrefix="0" xfId="0">
      <alignment horizontal="center" vertical="center"/>
    </xf>
    <xf numFmtId="1" fontId="2" fillId="6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0" fontId="7" fillId="7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8" fontId="2" fillId="6" borderId="1" applyAlignment="1" pivotButton="0" quotePrefix="0" xfId="0">
      <alignment horizontal="right" vertical="center"/>
    </xf>
    <xf numFmtId="169" fontId="2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5">
    <dxf>
      <font>
        <name val="Calibri"/>
        <b val="1"/>
        <color rgb="009C0006"/>
        <sz val="10"/>
      </font>
      <fill>
        <patternFill patternType="solid">
          <fgColor rgb="00F4CCCC"/>
        </patternFill>
      </fill>
    </dxf>
    <dxf>
      <font>
        <name val="Calibri"/>
        <b val="1"/>
        <color rgb="009C5700"/>
        <sz val="10"/>
      </font>
      <fill>
        <patternFill patternType="solid">
          <fgColor rgb="00FCE4D6"/>
        </patternFill>
      </fill>
    </dxf>
    <dxf>
      <font>
        <name val="Calibri"/>
        <b val="1"/>
        <color rgb="00006100"/>
        <sz val="10"/>
      </font>
      <fill>
        <patternFill patternType="solid">
          <fgColor rgb="00C6EFCE"/>
        </patternFill>
      </fill>
    </dxf>
    <dxf>
      <font>
        <name val="Calibri"/>
        <b val="1"/>
        <color rgb="0020323A"/>
        <sz val="10"/>
      </font>
      <fill>
        <patternFill patternType="solid">
          <fgColor rgb="00D9EAF7"/>
        </patternFill>
      </fill>
    </dxf>
    <dxf>
      <font>
        <name val="Calibri"/>
        <b val="1"/>
        <color rgb="0020323A"/>
        <sz val="10"/>
      </font>
      <fill>
        <patternFill patternType="solid">
          <fgColor rgb="00E7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Maintenance Cost by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'Dashboard'!C14</f>
            </strRef>
          </tx>
          <spPr>
            <a:solidFill xmlns:a="http://schemas.openxmlformats.org/drawingml/2006/main">
              <a:srgbClr val="2A8C82"/>
            </a:solidFill>
            <a:ln xmlns:a="http://schemas.openxmlformats.org/drawingml/2006/main">
              <a:solidFill>
                <a:srgbClr val="2A8C82"/>
              </a:solidFill>
              <a:prstDash val="solid"/>
            </a:ln>
          </spPr>
          <cat>
            <numRef>
              <f>'Dashboard'!$A$15:$A$23</f>
            </numRef>
          </cat>
          <val>
            <numRef>
              <f>'Dashboard'!$C$15:$C$23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Cost</a:t>
                </a:r>
              </a:p>
            </rich>
          </tx>
        </title>
        <numFmt formatCode="$#,##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Category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Maintenance Cost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'Dashboard'!B27</f>
            </strRef>
          </tx>
          <spPr>
            <a:solidFill xmlns:a="http://schemas.openxmlformats.org/drawingml/2006/main">
              <a:srgbClr val="123B52"/>
            </a:solidFill>
            <a:ln xmlns:a="http://schemas.openxmlformats.org/drawingml/2006/main">
              <a:solidFill>
                <a:srgbClr val="123B52"/>
              </a:solidFill>
              <a:prstDash val="solid"/>
            </a:ln>
          </spPr>
          <cat>
            <numRef>
              <f>'Dashboard'!$A$28:$A$39</f>
            </numRef>
          </cat>
          <val>
            <numRef>
              <f>'Dashboard'!$B$28:$B$39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Cost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5</col>
      <colOff>0</colOff>
      <row>12</row>
      <rowOff>0</rowOff>
    </from>
    <ext cx="4608000" cy="244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26</row>
      <rowOff>0</rowOff>
    </from>
    <ext cx="504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Maintenance" displayName="tblMaintenance" ref="A8:Y18" headerRowCount="1">
  <autoFilter ref="A8:Y18"/>
  <tableColumns count="25">
    <tableColumn id="1" name="Work Order"/>
    <tableColumn id="2" name="Service Date"/>
    <tableColumn id="3" name="Unit ID"/>
    <tableColumn id="4" name="Vendor / Shop"/>
    <tableColumn id="5" name="Odometer (mi)"/>
    <tableColumn id="6" name="Category"/>
    <tableColumn id="7" name="Service Description"/>
    <tableColumn id="8" name="Parts Cost"/>
    <tableColumn id="9" name="Labor Hours"/>
    <tableColumn id="10" name="Labor Rate Override"/>
    <tableColumn id="11" name="Applied Labor Rate"/>
    <tableColumn id="12" name="Labor Cost"/>
    <tableColumn id="13" name="Outside Service Cost"/>
    <tableColumn id="14" name="Other Cost"/>
    <tableColumn id="15" name="Fluids Used (gal)"/>
    <tableColumn id="16" name="Taxable Amount"/>
    <tableColumn id="17" name="Sales Tax"/>
    <tableColumn id="18" name="Total Cost"/>
    <tableColumn id="19" name="Previous Service Odometer (mi)"/>
    <tableColumn id="20" name="Miles Since Prior Service"/>
    <tableColumn id="21" name="Cost per Service Mile"/>
    <tableColumn id="22" name="Invoice / Receipt"/>
    <tableColumn id="23" name="Payment Status"/>
    <tableColumn id="24" name="Notes"/>
    <tableColumn id="25" name="Data Check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Vehicles" displayName="tblVehicles" ref="A8:Y16" headerRowCount="1">
  <autoFilter ref="A8:Y16"/>
  <tableColumns count="25">
    <tableColumn id="1" name="Unit ID"/>
    <tableColumn id="2" name="Vehicle Status"/>
    <tableColumn id="3" name="Year"/>
    <tableColumn id="4" name="Make"/>
    <tableColumn id="5" name="Model"/>
    <tableColumn id="6" name="Vehicle Type"/>
    <tableColumn id="7" name="VIN"/>
    <tableColumn id="8" name="License Plate"/>
    <tableColumn id="9" name="Tracking Start Odometer (mi)"/>
    <tableColumn id="10" name="Current Odometer (mi)"/>
    <tableColumn id="11" name="Assigned Driver / Department"/>
    <tableColumn id="12" name="PM Miles Override"/>
    <tableColumn id="13" name="PM Months Override"/>
    <tableColumn id="14" name="Applied PM Interval (mi)"/>
    <tableColumn id="15" name="Applied PM Interval (months)"/>
    <tableColumn id="16" name="Last PM Date"/>
    <tableColumn id="17" name="Last PM Odometer (mi)"/>
    <tableColumn id="18" name="Next PM Date"/>
    <tableColumn id="19" name="Next PM Odometer (mi)"/>
    <tableColumn id="20" name="Miles Remaining"/>
    <tableColumn id="21" name="Days Remaining"/>
    <tableColumn id="22" name="PM Status"/>
    <tableColumn id="23" name="Reporting Period Cost"/>
    <tableColumn id="24" name="Reporting Period Cost per Service Mile"/>
    <tableColumn id="25" name="Data Check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lPMDefaults" displayName="tblPMDefaults" ref="D4:F8" headerRowCount="1">
  <autoFilter ref="D4:F8"/>
  <tableColumns count="3">
    <tableColumn id="4" name="Vehicle Type"/>
    <tableColumn id="5" name="Default PM Miles"/>
    <tableColumn id="6" name="Default PM Month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01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20" customWidth="1" min="10" max="10"/>
    <col width="18" customWidth="1" min="11" max="11"/>
    <col width="5" customWidth="1" min="12" max="12"/>
  </cols>
  <sheetData>
    <row r="1" ht="28" customHeight="1">
      <c r="A1" s="1" t="inlineStr">
        <is>
          <t>Fleet Maintenance Cost Dashboard</t>
        </is>
      </c>
      <c r="B1" s="43" t="n"/>
      <c r="C1" s="43" t="n"/>
      <c r="D1" s="43" t="n"/>
      <c r="E1" s="43" t="n"/>
      <c r="F1" s="43" t="n"/>
      <c r="G1" s="43" t="n"/>
      <c r="H1" s="43" t="n"/>
      <c r="I1" s="43" t="n"/>
      <c r="J1" s="43" t="n"/>
      <c r="K1" s="43" t="n"/>
      <c r="L1" s="44" t="n"/>
    </row>
    <row r="2" ht="34" customHeight="1">
      <c r="A2" s="2" t="inlineStr">
        <is>
          <t>Use the yellow cells on the source sheets to update vehicle, maintenance, and rate information. Blue cells calculate automatically.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/>
    <row r="4">
      <c r="A4" s="3" t="inlineStr">
        <is>
          <t>Reporting Start</t>
        </is>
      </c>
      <c r="B4" s="4">
        <f>'Settings'!$B$4</f>
        <v/>
      </c>
      <c r="D4" s="3" t="inlineStr">
        <is>
          <t>Reporting End</t>
        </is>
      </c>
      <c r="E4" s="4">
        <f>'Settings'!$B$5</f>
        <v/>
      </c>
      <c r="G4" s="3" t="inlineStr">
        <is>
          <t>PM Status As Of</t>
        </is>
      </c>
      <c r="H4" s="4">
        <f>TODAY()</f>
        <v/>
      </c>
      <c r="J4" s="3" t="inlineStr">
        <is>
          <t>Settings Check</t>
        </is>
      </c>
      <c r="K4" s="5">
        <f>'Settings'!$B$11</f>
        <v/>
      </c>
      <c r="L4" s="5" t="n"/>
    </row>
    <row r="5"/>
    <row r="6">
      <c r="A6" s="6" t="inlineStr">
        <is>
          <t>Reporting Period Maintenance Cost</t>
        </is>
      </c>
      <c r="B6" s="6" t="n"/>
      <c r="D6" s="6" t="inlineStr">
        <is>
          <t>Maintenance Events</t>
        </is>
      </c>
      <c r="E6" s="6" t="n"/>
      <c r="G6" s="6" t="inlineStr">
        <is>
          <t>Average Cost per Event</t>
        </is>
      </c>
      <c r="H6" s="6" t="n"/>
      <c r="J6" s="6" t="inlineStr">
        <is>
          <t>Cost per Logged Service Mile</t>
        </is>
      </c>
      <c r="K6" s="6" t="n"/>
    </row>
    <row r="7">
      <c r="A7" s="7">
        <f>IFERROR(SUMIFS('Maintenance Log'!$R$9:$R$108,'Maintenance Log'!$B$9:$B$108,"&gt;="&amp;'Settings'!$B$4,'Maintenance Log'!$B$9:$B$108,"&lt;="&amp;'Settings'!$B$5),0)</f>
        <v/>
      </c>
      <c r="B7" s="7" t="n"/>
      <c r="D7" s="8">
        <f>IFERROR(COUNTIFS('Maintenance Log'!$B$9:$B$108,"&gt;="&amp;'Settings'!$B$4,'Maintenance Log'!$B$9:$B$108,"&lt;="&amp;'Settings'!$B$5),0)</f>
        <v/>
      </c>
      <c r="E7" s="8" t="n"/>
      <c r="G7" s="7">
        <f>IFERROR(SUMIFS('Maintenance Log'!$R$9:$R$108,'Maintenance Log'!$B$9:$B$108,"&gt;="&amp;'Settings'!$B$4,'Maintenance Log'!$B$9:$B$108,"&lt;="&amp;'Settings'!$B$5)/COUNTIFS('Maintenance Log'!$B$9:$B$108,"&gt;="&amp;'Settings'!$B$4,'Maintenance Log'!$B$9:$B$108,"&lt;="&amp;'Settings'!$B$5),0)</f>
        <v/>
      </c>
      <c r="H7" s="7" t="n"/>
      <c r="J7" s="9">
        <f>IFERROR(SUMIFS('Maintenance Log'!$R$9:$R$108,'Maintenance Log'!$B$9:$B$108,"&gt;="&amp;'Settings'!$B$4,'Maintenance Log'!$B$9:$B$108,"&lt;="&amp;'Settings'!$B$5)/SUMIFS('Maintenance Log'!$T$9:$T$108,'Maintenance Log'!$B$9:$B$108,"&gt;="&amp;'Settings'!$B$4,'Maintenance Log'!$B$9:$B$108,"&lt;="&amp;'Settings'!$B$5),0)</f>
        <v/>
      </c>
      <c r="K7" s="9" t="n"/>
    </row>
    <row r="8">
      <c r="A8" s="7" t="n"/>
      <c r="B8" s="7" t="n"/>
      <c r="D8" s="8" t="n"/>
      <c r="E8" s="8" t="n"/>
      <c r="G8" s="7" t="n"/>
      <c r="H8" s="7" t="n"/>
      <c r="J8" s="9" t="n"/>
      <c r="K8" s="9" t="n"/>
    </row>
    <row r="9">
      <c r="A9" s="6" t="inlineStr">
        <is>
          <t>High-Cost Events</t>
        </is>
      </c>
      <c r="B9" s="6" t="n"/>
      <c r="D9" s="6" t="inlineStr">
        <is>
          <t>Unpaid Maintenance Cost</t>
        </is>
      </c>
      <c r="E9" s="6" t="n"/>
      <c r="G9" s="6" t="inlineStr">
        <is>
          <t>Vehicles Overdue for PM</t>
        </is>
      </c>
      <c r="H9" s="6" t="n"/>
      <c r="J9" s="6" t="inlineStr">
        <is>
          <t>Vehicles Due Soon</t>
        </is>
      </c>
      <c r="K9" s="6" t="n"/>
    </row>
    <row r="10">
      <c r="A10" s="8">
        <f>IFERROR(COUNTIFS('Maintenance Log'!$B$9:$B$108,"&gt;="&amp;'Settings'!$B$4,'Maintenance Log'!$B$9:$B$108,"&lt;="&amp;'Settings'!$B$5,'Maintenance Log'!$R$9:$R$108,"&gt;="&amp;'Settings'!$B$10),0)</f>
        <v/>
      </c>
      <c r="B10" s="8" t="n"/>
      <c r="D10" s="7">
        <f>IFERROR(SUMIFS('Maintenance Log'!$R$9:$R$108,'Maintenance Log'!$B$9:$B$108,"&gt;="&amp;'Settings'!$B$4,'Maintenance Log'!$B$9:$B$108,"&lt;="&amp;'Settings'!$B$5,'Maintenance Log'!$W$9:$W$108,"&lt;&gt;Paid",'Maintenance Log'!$W$9:$W$108,"&lt;&gt;"),0)</f>
        <v/>
      </c>
      <c r="E10" s="7" t="n"/>
      <c r="G10" s="8">
        <f>IFERROR(COUNTIFS('Vehicles'!$B$9:$B$108,"Active",'Vehicles'!$V$9:$V$108,"Overdue"),0)</f>
        <v/>
      </c>
      <c r="H10" s="8" t="n"/>
      <c r="J10" s="8">
        <f>IFERROR(COUNTIFS('Vehicles'!$B$9:$B$108,"Active",'Vehicles'!$V$9:$V$108,"Due Soon"),0)</f>
        <v/>
      </c>
      <c r="K10" s="8" t="n"/>
    </row>
    <row r="11"/>
    <row r="12"/>
    <row r="13">
      <c r="A13" s="10" t="inlineStr">
        <is>
          <t>Maintenance Cost by Category</t>
        </is>
      </c>
      <c r="B13" s="10" t="n"/>
      <c r="C13" s="10" t="n"/>
      <c r="D13" s="10" t="n"/>
    </row>
    <row r="14">
      <c r="A14" s="11" t="inlineStr">
        <is>
          <t>Category</t>
        </is>
      </c>
      <c r="B14" s="11" t="inlineStr">
        <is>
          <t>Event Count</t>
        </is>
      </c>
      <c r="C14" s="11" t="inlineStr">
        <is>
          <t>Total Cost</t>
        </is>
      </c>
      <c r="D14" s="11" t="inlineStr">
        <is>
          <t>Average Cost</t>
        </is>
      </c>
    </row>
    <row r="15">
      <c r="A15" s="12">
        <f>'Settings'!$H$5</f>
        <v/>
      </c>
      <c r="B15" s="13">
        <f>IFERROR(COUNTIFS('Maintenance Log'!$F$9:$F$108,$A15,'Maintenance Log'!$B$9:$B$108,"&gt;="&amp;'Settings'!$B$4,'Maintenance Log'!$B$9:$B$108,"&lt;="&amp;'Settings'!$B$5),0)</f>
        <v/>
      </c>
      <c r="C15" s="14">
        <f>IFERROR(SUMIFS('Maintenance Log'!$R$9:$R$108,'Maintenance Log'!$F$9:$F$108,$A15,'Maintenance Log'!$B$9:$B$108,"&gt;="&amp;'Settings'!$B$4,'Maintenance Log'!$B$9:$B$108,"&lt;="&amp;'Settings'!$B$5),0)</f>
        <v/>
      </c>
      <c r="D15" s="14">
        <f>IFERROR($C15/$B15,0)</f>
        <v/>
      </c>
    </row>
    <row r="16">
      <c r="A16" s="12">
        <f>'Settings'!$H$6</f>
        <v/>
      </c>
      <c r="B16" s="13">
        <f>IFERROR(COUNTIFS('Maintenance Log'!$F$9:$F$108,$A16,'Maintenance Log'!$B$9:$B$108,"&gt;="&amp;'Settings'!$B$4,'Maintenance Log'!$B$9:$B$108,"&lt;="&amp;'Settings'!$B$5),0)</f>
        <v/>
      </c>
      <c r="C16" s="14">
        <f>IFERROR(SUMIFS('Maintenance Log'!$R$9:$R$108,'Maintenance Log'!$F$9:$F$108,$A16,'Maintenance Log'!$B$9:$B$108,"&gt;="&amp;'Settings'!$B$4,'Maintenance Log'!$B$9:$B$108,"&lt;="&amp;'Settings'!$B$5),0)</f>
        <v/>
      </c>
      <c r="D16" s="14">
        <f>IFERROR($C16/$B16,0)</f>
        <v/>
      </c>
    </row>
    <row r="17">
      <c r="A17" s="12">
        <f>'Settings'!$H$7</f>
        <v/>
      </c>
      <c r="B17" s="13">
        <f>IFERROR(COUNTIFS('Maintenance Log'!$F$9:$F$108,$A17,'Maintenance Log'!$B$9:$B$108,"&gt;="&amp;'Settings'!$B$4,'Maintenance Log'!$B$9:$B$108,"&lt;="&amp;'Settings'!$B$5),0)</f>
        <v/>
      </c>
      <c r="C17" s="14">
        <f>IFERROR(SUMIFS('Maintenance Log'!$R$9:$R$108,'Maintenance Log'!$F$9:$F$108,$A17,'Maintenance Log'!$B$9:$B$108,"&gt;="&amp;'Settings'!$B$4,'Maintenance Log'!$B$9:$B$108,"&lt;="&amp;'Settings'!$B$5),0)</f>
        <v/>
      </c>
      <c r="D17" s="14">
        <f>IFERROR($C17/$B17,0)</f>
        <v/>
      </c>
    </row>
    <row r="18">
      <c r="A18" s="12">
        <f>'Settings'!$H$8</f>
        <v/>
      </c>
      <c r="B18" s="13">
        <f>IFERROR(COUNTIFS('Maintenance Log'!$F$9:$F$108,$A18,'Maintenance Log'!$B$9:$B$108,"&gt;="&amp;'Settings'!$B$4,'Maintenance Log'!$B$9:$B$108,"&lt;="&amp;'Settings'!$B$5),0)</f>
        <v/>
      </c>
      <c r="C18" s="14">
        <f>IFERROR(SUMIFS('Maintenance Log'!$R$9:$R$108,'Maintenance Log'!$F$9:$F$108,$A18,'Maintenance Log'!$B$9:$B$108,"&gt;="&amp;'Settings'!$B$4,'Maintenance Log'!$B$9:$B$108,"&lt;="&amp;'Settings'!$B$5),0)</f>
        <v/>
      </c>
      <c r="D18" s="14">
        <f>IFERROR($C18/$B18,0)</f>
        <v/>
      </c>
    </row>
    <row r="19">
      <c r="A19" s="12">
        <f>'Settings'!$H$9</f>
        <v/>
      </c>
      <c r="B19" s="13">
        <f>IFERROR(COUNTIFS('Maintenance Log'!$F$9:$F$108,$A19,'Maintenance Log'!$B$9:$B$108,"&gt;="&amp;'Settings'!$B$4,'Maintenance Log'!$B$9:$B$108,"&lt;="&amp;'Settings'!$B$5),0)</f>
        <v/>
      </c>
      <c r="C19" s="14">
        <f>IFERROR(SUMIFS('Maintenance Log'!$R$9:$R$108,'Maintenance Log'!$F$9:$F$108,$A19,'Maintenance Log'!$B$9:$B$108,"&gt;="&amp;'Settings'!$B$4,'Maintenance Log'!$B$9:$B$108,"&lt;="&amp;'Settings'!$B$5),0)</f>
        <v/>
      </c>
      <c r="D19" s="14">
        <f>IFERROR($C19/$B19,0)</f>
        <v/>
      </c>
    </row>
    <row r="20">
      <c r="A20" s="12">
        <f>'Settings'!$H$10</f>
        <v/>
      </c>
      <c r="B20" s="13">
        <f>IFERROR(COUNTIFS('Maintenance Log'!$F$9:$F$108,$A20,'Maintenance Log'!$B$9:$B$108,"&gt;="&amp;'Settings'!$B$4,'Maintenance Log'!$B$9:$B$108,"&lt;="&amp;'Settings'!$B$5),0)</f>
        <v/>
      </c>
      <c r="C20" s="14">
        <f>IFERROR(SUMIFS('Maintenance Log'!$R$9:$R$108,'Maintenance Log'!$F$9:$F$108,$A20,'Maintenance Log'!$B$9:$B$108,"&gt;="&amp;'Settings'!$B$4,'Maintenance Log'!$B$9:$B$108,"&lt;="&amp;'Settings'!$B$5),0)</f>
        <v/>
      </c>
      <c r="D20" s="14">
        <f>IFERROR($C20/$B20,0)</f>
        <v/>
      </c>
    </row>
    <row r="21">
      <c r="A21" s="12">
        <f>'Settings'!$H$11</f>
        <v/>
      </c>
      <c r="B21" s="13">
        <f>IFERROR(COUNTIFS('Maintenance Log'!$F$9:$F$108,$A21,'Maintenance Log'!$B$9:$B$108,"&gt;="&amp;'Settings'!$B$4,'Maintenance Log'!$B$9:$B$108,"&lt;="&amp;'Settings'!$B$5),0)</f>
        <v/>
      </c>
      <c r="C21" s="14">
        <f>IFERROR(SUMIFS('Maintenance Log'!$R$9:$R$108,'Maintenance Log'!$F$9:$F$108,$A21,'Maintenance Log'!$B$9:$B$108,"&gt;="&amp;'Settings'!$B$4,'Maintenance Log'!$B$9:$B$108,"&lt;="&amp;'Settings'!$B$5),0)</f>
        <v/>
      </c>
      <c r="D21" s="14">
        <f>IFERROR($C21/$B21,0)</f>
        <v/>
      </c>
    </row>
    <row r="22">
      <c r="A22" s="12">
        <f>'Settings'!$H$12</f>
        <v/>
      </c>
      <c r="B22" s="13">
        <f>IFERROR(COUNTIFS('Maintenance Log'!$F$9:$F$108,$A22,'Maintenance Log'!$B$9:$B$108,"&gt;="&amp;'Settings'!$B$4,'Maintenance Log'!$B$9:$B$108,"&lt;="&amp;'Settings'!$B$5),0)</f>
        <v/>
      </c>
      <c r="C22" s="14">
        <f>IFERROR(SUMIFS('Maintenance Log'!$R$9:$R$108,'Maintenance Log'!$F$9:$F$108,$A22,'Maintenance Log'!$B$9:$B$108,"&gt;="&amp;'Settings'!$B$4,'Maintenance Log'!$B$9:$B$108,"&lt;="&amp;'Settings'!$B$5),0)</f>
        <v/>
      </c>
      <c r="D22" s="14">
        <f>IFERROR($C22/$B22,0)</f>
        <v/>
      </c>
    </row>
    <row r="23">
      <c r="A23" s="12">
        <f>'Settings'!$H$13</f>
        <v/>
      </c>
      <c r="B23" s="13">
        <f>IFERROR(COUNTIFS('Maintenance Log'!$F$9:$F$108,$A23,'Maintenance Log'!$B$9:$B$108,"&gt;="&amp;'Settings'!$B$4,'Maintenance Log'!$B$9:$B$108,"&lt;="&amp;'Settings'!$B$5),0)</f>
        <v/>
      </c>
      <c r="C23" s="14">
        <f>IFERROR(SUMIFS('Maintenance Log'!$R$9:$R$108,'Maintenance Log'!$F$9:$F$108,$A23,'Maintenance Log'!$B$9:$B$108,"&gt;="&amp;'Settings'!$B$4,'Maintenance Log'!$B$9:$B$108,"&lt;="&amp;'Settings'!$B$5),0)</f>
        <v/>
      </c>
      <c r="D23" s="14">
        <f>IFERROR($C23/$B23,0)</f>
        <v/>
      </c>
    </row>
    <row r="24"/>
    <row r="25"/>
    <row r="26">
      <c r="A26" s="10" t="inlineStr">
        <is>
          <t>Monthly Maintenance Trend</t>
        </is>
      </c>
      <c r="B26" s="10" t="n"/>
      <c r="C26" s="10" t="n"/>
    </row>
    <row r="27">
      <c r="A27" s="11" t="inlineStr">
        <is>
          <t>Month</t>
        </is>
      </c>
      <c r="B27" s="11" t="inlineStr">
        <is>
          <t>Total Cost</t>
        </is>
      </c>
      <c r="C27" s="11" t="inlineStr">
        <is>
          <t>Event Count</t>
        </is>
      </c>
    </row>
    <row r="28">
      <c r="A28" s="15">
        <f>DATE(YEAR('Settings'!$B$4),MONTH('Settings'!$B$4),1)</f>
        <v/>
      </c>
      <c r="B28" s="14">
        <f>IF($A28="","",IFERROR(SUMIFS('Maintenance Log'!$R$9:$R$108,'Maintenance Log'!$B$9:$B$108,"&gt;="&amp;$A28,'Maintenance Log'!$B$9:$B$108,"&lt;"&amp;EDATE($A28,1)),0))</f>
        <v/>
      </c>
      <c r="C28" s="13">
        <f>IF($A28="","",IFERROR(COUNTIFS('Maintenance Log'!$B$9:$B$108,"&gt;="&amp;$A28,'Maintenance Log'!$B$9:$B$108,"&lt;"&amp;EDATE($A28,1)),0))</f>
        <v/>
      </c>
    </row>
    <row r="29">
      <c r="A29" s="15">
        <f>IF(EDATE($A$28,ROWS($A$29:A29))&gt;'Settings'!$B$5,"",EDATE($A$28,ROWS($A$29:A29)))</f>
        <v/>
      </c>
      <c r="B29" s="14">
        <f>IF($A29="","",IFERROR(SUMIFS('Maintenance Log'!$R$9:$R$108,'Maintenance Log'!$B$9:$B$108,"&gt;="&amp;$A29,'Maintenance Log'!$B$9:$B$108,"&lt;"&amp;EDATE($A29,1)),0))</f>
        <v/>
      </c>
      <c r="C29" s="13">
        <f>IF($A29="","",IFERROR(COUNTIFS('Maintenance Log'!$B$9:$B$108,"&gt;="&amp;$A29,'Maintenance Log'!$B$9:$B$108,"&lt;"&amp;EDATE($A29,1)),0))</f>
        <v/>
      </c>
    </row>
    <row r="30">
      <c r="A30" s="15">
        <f>IF(EDATE($A$28,ROWS($A$29:A30))&gt;'Settings'!$B$5,"",EDATE($A$28,ROWS($A$29:A30)))</f>
        <v/>
      </c>
      <c r="B30" s="14">
        <f>IF($A30="","",IFERROR(SUMIFS('Maintenance Log'!$R$9:$R$108,'Maintenance Log'!$B$9:$B$108,"&gt;="&amp;$A30,'Maintenance Log'!$B$9:$B$108,"&lt;"&amp;EDATE($A30,1)),0))</f>
        <v/>
      </c>
      <c r="C30" s="13">
        <f>IF($A30="","",IFERROR(COUNTIFS('Maintenance Log'!$B$9:$B$108,"&gt;="&amp;$A30,'Maintenance Log'!$B$9:$B$108,"&lt;"&amp;EDATE($A30,1)),0))</f>
        <v/>
      </c>
    </row>
    <row r="31">
      <c r="A31" s="15">
        <f>IF(EDATE($A$28,ROWS($A$29:A31))&gt;'Settings'!$B$5,"",EDATE($A$28,ROWS($A$29:A31)))</f>
        <v/>
      </c>
      <c r="B31" s="14">
        <f>IF($A31="","",IFERROR(SUMIFS('Maintenance Log'!$R$9:$R$108,'Maintenance Log'!$B$9:$B$108,"&gt;="&amp;$A31,'Maintenance Log'!$B$9:$B$108,"&lt;"&amp;EDATE($A31,1)),0))</f>
        <v/>
      </c>
      <c r="C31" s="13">
        <f>IF($A31="","",IFERROR(COUNTIFS('Maintenance Log'!$B$9:$B$108,"&gt;="&amp;$A31,'Maintenance Log'!$B$9:$B$108,"&lt;"&amp;EDATE($A31,1)),0))</f>
        <v/>
      </c>
    </row>
    <row r="32">
      <c r="A32" s="15">
        <f>IF(EDATE($A$28,ROWS($A$29:A32))&gt;'Settings'!$B$5,"",EDATE($A$28,ROWS($A$29:A32)))</f>
        <v/>
      </c>
      <c r="B32" s="14">
        <f>IF($A32="","",IFERROR(SUMIFS('Maintenance Log'!$R$9:$R$108,'Maintenance Log'!$B$9:$B$108,"&gt;="&amp;$A32,'Maintenance Log'!$B$9:$B$108,"&lt;"&amp;EDATE($A32,1)),0))</f>
        <v/>
      </c>
      <c r="C32" s="13">
        <f>IF($A32="","",IFERROR(COUNTIFS('Maintenance Log'!$B$9:$B$108,"&gt;="&amp;$A32,'Maintenance Log'!$B$9:$B$108,"&lt;"&amp;EDATE($A32,1)),0))</f>
        <v/>
      </c>
    </row>
    <row r="33">
      <c r="A33" s="15">
        <f>IF(EDATE($A$28,ROWS($A$29:A33))&gt;'Settings'!$B$5,"",EDATE($A$28,ROWS($A$29:A33)))</f>
        <v/>
      </c>
      <c r="B33" s="14">
        <f>IF($A33="","",IFERROR(SUMIFS('Maintenance Log'!$R$9:$R$108,'Maintenance Log'!$B$9:$B$108,"&gt;="&amp;$A33,'Maintenance Log'!$B$9:$B$108,"&lt;"&amp;EDATE($A33,1)),0))</f>
        <v/>
      </c>
      <c r="C33" s="13">
        <f>IF($A33="","",IFERROR(COUNTIFS('Maintenance Log'!$B$9:$B$108,"&gt;="&amp;$A33,'Maintenance Log'!$B$9:$B$108,"&lt;"&amp;EDATE($A33,1)),0))</f>
        <v/>
      </c>
    </row>
    <row r="34">
      <c r="A34" s="15">
        <f>IF(EDATE($A$28,ROWS($A$29:A34))&gt;'Settings'!$B$5,"",EDATE($A$28,ROWS($A$29:A34)))</f>
        <v/>
      </c>
      <c r="B34" s="14">
        <f>IF($A34="","",IFERROR(SUMIFS('Maintenance Log'!$R$9:$R$108,'Maintenance Log'!$B$9:$B$108,"&gt;="&amp;$A34,'Maintenance Log'!$B$9:$B$108,"&lt;"&amp;EDATE($A34,1)),0))</f>
        <v/>
      </c>
      <c r="C34" s="13">
        <f>IF($A34="","",IFERROR(COUNTIFS('Maintenance Log'!$B$9:$B$108,"&gt;="&amp;$A34,'Maintenance Log'!$B$9:$B$108,"&lt;"&amp;EDATE($A34,1)),0))</f>
        <v/>
      </c>
    </row>
    <row r="35">
      <c r="A35" s="15">
        <f>IF(EDATE($A$28,ROWS($A$29:A35))&gt;'Settings'!$B$5,"",EDATE($A$28,ROWS($A$29:A35)))</f>
        <v/>
      </c>
      <c r="B35" s="14">
        <f>IF($A35="","",IFERROR(SUMIFS('Maintenance Log'!$R$9:$R$108,'Maintenance Log'!$B$9:$B$108,"&gt;="&amp;$A35,'Maintenance Log'!$B$9:$B$108,"&lt;"&amp;EDATE($A35,1)),0))</f>
        <v/>
      </c>
      <c r="C35" s="13">
        <f>IF($A35="","",IFERROR(COUNTIFS('Maintenance Log'!$B$9:$B$108,"&gt;="&amp;$A35,'Maintenance Log'!$B$9:$B$108,"&lt;"&amp;EDATE($A35,1)),0))</f>
        <v/>
      </c>
    </row>
    <row r="36">
      <c r="A36" s="15">
        <f>IF(EDATE($A$28,ROWS($A$29:A36))&gt;'Settings'!$B$5,"",EDATE($A$28,ROWS($A$29:A36)))</f>
        <v/>
      </c>
      <c r="B36" s="14">
        <f>IF($A36="","",IFERROR(SUMIFS('Maintenance Log'!$R$9:$R$108,'Maintenance Log'!$B$9:$B$108,"&gt;="&amp;$A36,'Maintenance Log'!$B$9:$B$108,"&lt;"&amp;EDATE($A36,1)),0))</f>
        <v/>
      </c>
      <c r="C36" s="13">
        <f>IF($A36="","",IFERROR(COUNTIFS('Maintenance Log'!$B$9:$B$108,"&gt;="&amp;$A36,'Maintenance Log'!$B$9:$B$108,"&lt;"&amp;EDATE($A36,1)),0))</f>
        <v/>
      </c>
    </row>
    <row r="37">
      <c r="A37" s="15">
        <f>IF(EDATE($A$28,ROWS($A$29:A37))&gt;'Settings'!$B$5,"",EDATE($A$28,ROWS($A$29:A37)))</f>
        <v/>
      </c>
      <c r="B37" s="14">
        <f>IF($A37="","",IFERROR(SUMIFS('Maintenance Log'!$R$9:$R$108,'Maintenance Log'!$B$9:$B$108,"&gt;="&amp;$A37,'Maintenance Log'!$B$9:$B$108,"&lt;"&amp;EDATE($A37,1)),0))</f>
        <v/>
      </c>
      <c r="C37" s="13">
        <f>IF($A37="","",IFERROR(COUNTIFS('Maintenance Log'!$B$9:$B$108,"&gt;="&amp;$A37,'Maintenance Log'!$B$9:$B$108,"&lt;"&amp;EDATE($A37,1)),0))</f>
        <v/>
      </c>
    </row>
    <row r="38">
      <c r="A38" s="15">
        <f>IF(EDATE($A$28,ROWS($A$29:A38))&gt;'Settings'!$B$5,"",EDATE($A$28,ROWS($A$29:A38)))</f>
        <v/>
      </c>
      <c r="B38" s="14">
        <f>IF($A38="","",IFERROR(SUMIFS('Maintenance Log'!$R$9:$R$108,'Maintenance Log'!$B$9:$B$108,"&gt;="&amp;$A38,'Maintenance Log'!$B$9:$B$108,"&lt;"&amp;EDATE($A38,1)),0))</f>
        <v/>
      </c>
      <c r="C38" s="13">
        <f>IF($A38="","",IFERROR(COUNTIFS('Maintenance Log'!$B$9:$B$108,"&gt;="&amp;$A38,'Maintenance Log'!$B$9:$B$108,"&lt;"&amp;EDATE($A38,1)),0))</f>
        <v/>
      </c>
    </row>
    <row r="39">
      <c r="A39" s="15">
        <f>IF(EDATE($A$28,ROWS($A$29:A39))&gt;'Settings'!$B$5,"",EDATE($A$28,ROWS($A$29:A39)))</f>
        <v/>
      </c>
      <c r="B39" s="14">
        <f>IF($A39="","",IFERROR(SUMIFS('Maintenance Log'!$R$9:$R$108,'Maintenance Log'!$B$9:$B$108,"&gt;="&amp;$A39,'Maintenance Log'!$B$9:$B$108,"&lt;"&amp;EDATE($A39,1)),0))</f>
        <v/>
      </c>
      <c r="C39" s="13">
        <f>IF($A39="","",IFERROR(COUNTIFS('Maintenance Log'!$B$9:$B$108,"&gt;="&amp;$A39,'Maintenance Log'!$B$9:$B$108,"&lt;"&amp;EDATE($A39,1)),0))</f>
        <v/>
      </c>
    </row>
    <row r="40"/>
    <row r="41"/>
    <row r="42">
      <c r="A42" s="10" t="inlineStr">
        <is>
          <t>Vehicle Cost and PM Summary</t>
        </is>
      </c>
      <c r="B42" s="10" t="n"/>
      <c r="C42" s="10" t="n"/>
      <c r="D42" s="10" t="n"/>
      <c r="E42" s="10" t="n"/>
      <c r="F42" s="10" t="n"/>
      <c r="G42" s="10" t="n"/>
      <c r="H42" s="10" t="n"/>
      <c r="I42" s="10" t="n"/>
    </row>
    <row r="43" ht="34" customHeight="1">
      <c r="A43" s="11" t="inlineStr">
        <is>
          <t>Unit ID</t>
        </is>
      </c>
      <c r="B43" s="11" t="inlineStr">
        <is>
          <t>Vehicle</t>
        </is>
      </c>
      <c r="C43" s="11" t="inlineStr">
        <is>
          <t>Vehicle Status</t>
        </is>
      </c>
      <c r="D43" s="11" t="inlineStr">
        <is>
          <t>Current Odometer</t>
        </is>
      </c>
      <c r="E43" s="11" t="inlineStr">
        <is>
          <t>Reporting Period Cost</t>
        </is>
      </c>
      <c r="F43" s="11" t="inlineStr">
        <is>
          <t>Cost per Service Mile</t>
        </is>
      </c>
      <c r="G43" s="11" t="inlineStr">
        <is>
          <t>Next PM Date</t>
        </is>
      </c>
      <c r="H43" s="11" t="inlineStr">
        <is>
          <t>Next PM Odometer</t>
        </is>
      </c>
      <c r="I43" s="11" t="inlineStr">
        <is>
          <t>PM Status</t>
        </is>
      </c>
    </row>
    <row r="44">
      <c r="A44" s="12">
        <f>IFERROR(IF(INDEX('Vehicles'!$A$9:$A$108,ROWS($A$44:A44))="","",INDEX('Vehicles'!$A$9:$A$108,ROWS($A$44:A44))),"")</f>
        <v/>
      </c>
      <c r="B44" s="12">
        <f>IF($A44="","",IFERROR(INDEX('Vehicles'!$C$9:$C$108,MATCH($A44,'Vehicles'!$A$9:$A$108,0))&amp;" "&amp;INDEX('Vehicles'!$D$9:$D$108,MATCH($A44,'Vehicles'!$A$9:$A$108,0))&amp;" "&amp;INDEX('Vehicles'!$E$9:$E$108,MATCH($A44,'Vehicles'!$A$9:$A$108,0)),""))</f>
        <v/>
      </c>
      <c r="C44" s="12">
        <f>IF($A44="","",IFERROR(INDEX('Vehicles'!$B$9:$B$108,MATCH($A44,'Vehicles'!$A$9:$A$108,0)),""))</f>
        <v/>
      </c>
      <c r="D44" s="16">
        <f>IF($A44="","",IFERROR(INDEX('Vehicles'!$J$9:$J$108,MATCH($A44,'Vehicles'!$A$9:$A$108,0)),""))</f>
        <v/>
      </c>
      <c r="E44" s="17">
        <f>IF($A44="","",IFERROR(INDEX('Vehicles'!$W$9:$W$108,MATCH($A44,'Vehicles'!$A$9:$A$108,0)),""))</f>
        <v/>
      </c>
      <c r="F44" s="18">
        <f>IF($A44="","",IFERROR(INDEX('Vehicles'!$X$9:$X$108,MATCH($A44,'Vehicles'!$A$9:$A$108,0)),""))</f>
        <v/>
      </c>
      <c r="G44" s="19">
        <f>IF($A44="","",IFERROR(INDEX('Vehicles'!$R$9:$R$108,MATCH($A44,'Vehicles'!$A$9:$A$108,0)),""))</f>
        <v/>
      </c>
      <c r="H44" s="16">
        <f>IF($A44="","",IFERROR(INDEX('Vehicles'!$S$9:$S$108,MATCH($A44,'Vehicles'!$A$9:$A$108,0)),""))</f>
        <v/>
      </c>
      <c r="I44" s="12">
        <f>IF($A44="","",IFERROR(INDEX('Vehicles'!$V$9:$V$108,MATCH($A44,'Vehicles'!$A$9:$A$108,0)),""))</f>
        <v/>
      </c>
    </row>
    <row r="45">
      <c r="A45" s="12">
        <f>IFERROR(IF(INDEX('Vehicles'!$A$9:$A$108,ROWS($A$44:A45))="","",INDEX('Vehicles'!$A$9:$A$108,ROWS($A$44:A45))),"")</f>
        <v/>
      </c>
      <c r="B45" s="12">
        <f>IF($A45="","",IFERROR(INDEX('Vehicles'!$C$9:$C$108,MATCH($A45,'Vehicles'!$A$9:$A$108,0))&amp;" "&amp;INDEX('Vehicles'!$D$9:$D$108,MATCH($A45,'Vehicles'!$A$9:$A$108,0))&amp;" "&amp;INDEX('Vehicles'!$E$9:$E$108,MATCH($A45,'Vehicles'!$A$9:$A$108,0)),""))</f>
        <v/>
      </c>
      <c r="C45" s="12">
        <f>IF($A45="","",IFERROR(INDEX('Vehicles'!$B$9:$B$108,MATCH($A45,'Vehicles'!$A$9:$A$108,0)),""))</f>
        <v/>
      </c>
      <c r="D45" s="16">
        <f>IF($A45="","",IFERROR(INDEX('Vehicles'!$J$9:$J$108,MATCH($A45,'Vehicles'!$A$9:$A$108,0)),""))</f>
        <v/>
      </c>
      <c r="E45" s="17">
        <f>IF($A45="","",IFERROR(INDEX('Vehicles'!$W$9:$W$108,MATCH($A45,'Vehicles'!$A$9:$A$108,0)),""))</f>
        <v/>
      </c>
      <c r="F45" s="18">
        <f>IF($A45="","",IFERROR(INDEX('Vehicles'!$X$9:$X$108,MATCH($A45,'Vehicles'!$A$9:$A$108,0)),""))</f>
        <v/>
      </c>
      <c r="G45" s="19">
        <f>IF($A45="","",IFERROR(INDEX('Vehicles'!$R$9:$R$108,MATCH($A45,'Vehicles'!$A$9:$A$108,0)),""))</f>
        <v/>
      </c>
      <c r="H45" s="16">
        <f>IF($A45="","",IFERROR(INDEX('Vehicles'!$S$9:$S$108,MATCH($A45,'Vehicles'!$A$9:$A$108,0)),""))</f>
        <v/>
      </c>
      <c r="I45" s="12">
        <f>IF($A45="","",IFERROR(INDEX('Vehicles'!$V$9:$V$108,MATCH($A45,'Vehicles'!$A$9:$A$108,0)),""))</f>
        <v/>
      </c>
    </row>
    <row r="46">
      <c r="A46" s="12">
        <f>IFERROR(IF(INDEX('Vehicles'!$A$9:$A$108,ROWS($A$44:A46))="","",INDEX('Vehicles'!$A$9:$A$108,ROWS($A$44:A46))),"")</f>
        <v/>
      </c>
      <c r="B46" s="12">
        <f>IF($A46="","",IFERROR(INDEX('Vehicles'!$C$9:$C$108,MATCH($A46,'Vehicles'!$A$9:$A$108,0))&amp;" "&amp;INDEX('Vehicles'!$D$9:$D$108,MATCH($A46,'Vehicles'!$A$9:$A$108,0))&amp;" "&amp;INDEX('Vehicles'!$E$9:$E$108,MATCH($A46,'Vehicles'!$A$9:$A$108,0)),""))</f>
        <v/>
      </c>
      <c r="C46" s="12">
        <f>IF($A46="","",IFERROR(INDEX('Vehicles'!$B$9:$B$108,MATCH($A46,'Vehicles'!$A$9:$A$108,0)),""))</f>
        <v/>
      </c>
      <c r="D46" s="16">
        <f>IF($A46="","",IFERROR(INDEX('Vehicles'!$J$9:$J$108,MATCH($A46,'Vehicles'!$A$9:$A$108,0)),""))</f>
        <v/>
      </c>
      <c r="E46" s="17">
        <f>IF($A46="","",IFERROR(INDEX('Vehicles'!$W$9:$W$108,MATCH($A46,'Vehicles'!$A$9:$A$108,0)),""))</f>
        <v/>
      </c>
      <c r="F46" s="18">
        <f>IF($A46="","",IFERROR(INDEX('Vehicles'!$X$9:$X$108,MATCH($A46,'Vehicles'!$A$9:$A$108,0)),""))</f>
        <v/>
      </c>
      <c r="G46" s="19">
        <f>IF($A46="","",IFERROR(INDEX('Vehicles'!$R$9:$R$108,MATCH($A46,'Vehicles'!$A$9:$A$108,0)),""))</f>
        <v/>
      </c>
      <c r="H46" s="16">
        <f>IF($A46="","",IFERROR(INDEX('Vehicles'!$S$9:$S$108,MATCH($A46,'Vehicles'!$A$9:$A$108,0)),""))</f>
        <v/>
      </c>
      <c r="I46" s="12">
        <f>IF($A46="","",IFERROR(INDEX('Vehicles'!$V$9:$V$108,MATCH($A46,'Vehicles'!$A$9:$A$108,0)),""))</f>
        <v/>
      </c>
    </row>
    <row r="47">
      <c r="A47" s="12">
        <f>IFERROR(IF(INDEX('Vehicles'!$A$9:$A$108,ROWS($A$44:A47))="","",INDEX('Vehicles'!$A$9:$A$108,ROWS($A$44:A47))),"")</f>
        <v/>
      </c>
      <c r="B47" s="12">
        <f>IF($A47="","",IFERROR(INDEX('Vehicles'!$C$9:$C$108,MATCH($A47,'Vehicles'!$A$9:$A$108,0))&amp;" "&amp;INDEX('Vehicles'!$D$9:$D$108,MATCH($A47,'Vehicles'!$A$9:$A$108,0))&amp;" "&amp;INDEX('Vehicles'!$E$9:$E$108,MATCH($A47,'Vehicles'!$A$9:$A$108,0)),""))</f>
        <v/>
      </c>
      <c r="C47" s="12">
        <f>IF($A47="","",IFERROR(INDEX('Vehicles'!$B$9:$B$108,MATCH($A47,'Vehicles'!$A$9:$A$108,0)),""))</f>
        <v/>
      </c>
      <c r="D47" s="16">
        <f>IF($A47="","",IFERROR(INDEX('Vehicles'!$J$9:$J$108,MATCH($A47,'Vehicles'!$A$9:$A$108,0)),""))</f>
        <v/>
      </c>
      <c r="E47" s="17">
        <f>IF($A47="","",IFERROR(INDEX('Vehicles'!$W$9:$W$108,MATCH($A47,'Vehicles'!$A$9:$A$108,0)),""))</f>
        <v/>
      </c>
      <c r="F47" s="18">
        <f>IF($A47="","",IFERROR(INDEX('Vehicles'!$X$9:$X$108,MATCH($A47,'Vehicles'!$A$9:$A$108,0)),""))</f>
        <v/>
      </c>
      <c r="G47" s="19">
        <f>IF($A47="","",IFERROR(INDEX('Vehicles'!$R$9:$R$108,MATCH($A47,'Vehicles'!$A$9:$A$108,0)),""))</f>
        <v/>
      </c>
      <c r="H47" s="16">
        <f>IF($A47="","",IFERROR(INDEX('Vehicles'!$S$9:$S$108,MATCH($A47,'Vehicles'!$A$9:$A$108,0)),""))</f>
        <v/>
      </c>
      <c r="I47" s="12">
        <f>IF($A47="","",IFERROR(INDEX('Vehicles'!$V$9:$V$108,MATCH($A47,'Vehicles'!$A$9:$A$108,0)),""))</f>
        <v/>
      </c>
    </row>
    <row r="48">
      <c r="A48" s="12">
        <f>IFERROR(IF(INDEX('Vehicles'!$A$9:$A$108,ROWS($A$44:A48))="","",INDEX('Vehicles'!$A$9:$A$108,ROWS($A$44:A48))),"")</f>
        <v/>
      </c>
      <c r="B48" s="12">
        <f>IF($A48="","",IFERROR(INDEX('Vehicles'!$C$9:$C$108,MATCH($A48,'Vehicles'!$A$9:$A$108,0))&amp;" "&amp;INDEX('Vehicles'!$D$9:$D$108,MATCH($A48,'Vehicles'!$A$9:$A$108,0))&amp;" "&amp;INDEX('Vehicles'!$E$9:$E$108,MATCH($A48,'Vehicles'!$A$9:$A$108,0)),""))</f>
        <v/>
      </c>
      <c r="C48" s="12">
        <f>IF($A48="","",IFERROR(INDEX('Vehicles'!$B$9:$B$108,MATCH($A48,'Vehicles'!$A$9:$A$108,0)),""))</f>
        <v/>
      </c>
      <c r="D48" s="16">
        <f>IF($A48="","",IFERROR(INDEX('Vehicles'!$J$9:$J$108,MATCH($A48,'Vehicles'!$A$9:$A$108,0)),""))</f>
        <v/>
      </c>
      <c r="E48" s="17">
        <f>IF($A48="","",IFERROR(INDEX('Vehicles'!$W$9:$W$108,MATCH($A48,'Vehicles'!$A$9:$A$108,0)),""))</f>
        <v/>
      </c>
      <c r="F48" s="18">
        <f>IF($A48="","",IFERROR(INDEX('Vehicles'!$X$9:$X$108,MATCH($A48,'Vehicles'!$A$9:$A$108,0)),""))</f>
        <v/>
      </c>
      <c r="G48" s="19">
        <f>IF($A48="","",IFERROR(INDEX('Vehicles'!$R$9:$R$108,MATCH($A48,'Vehicles'!$A$9:$A$108,0)),""))</f>
        <v/>
      </c>
      <c r="H48" s="16">
        <f>IF($A48="","",IFERROR(INDEX('Vehicles'!$S$9:$S$108,MATCH($A48,'Vehicles'!$A$9:$A$108,0)),""))</f>
        <v/>
      </c>
      <c r="I48" s="12">
        <f>IF($A48="","",IFERROR(INDEX('Vehicles'!$V$9:$V$108,MATCH($A48,'Vehicles'!$A$9:$A$108,0)),""))</f>
        <v/>
      </c>
    </row>
    <row r="49">
      <c r="A49" s="12">
        <f>IFERROR(IF(INDEX('Vehicles'!$A$9:$A$108,ROWS($A$44:A49))="","",INDEX('Vehicles'!$A$9:$A$108,ROWS($A$44:A49))),"")</f>
        <v/>
      </c>
      <c r="B49" s="12">
        <f>IF($A49="","",IFERROR(INDEX('Vehicles'!$C$9:$C$108,MATCH($A49,'Vehicles'!$A$9:$A$108,0))&amp;" "&amp;INDEX('Vehicles'!$D$9:$D$108,MATCH($A49,'Vehicles'!$A$9:$A$108,0))&amp;" "&amp;INDEX('Vehicles'!$E$9:$E$108,MATCH($A49,'Vehicles'!$A$9:$A$108,0)),""))</f>
        <v/>
      </c>
      <c r="C49" s="12">
        <f>IF($A49="","",IFERROR(INDEX('Vehicles'!$B$9:$B$108,MATCH($A49,'Vehicles'!$A$9:$A$108,0)),""))</f>
        <v/>
      </c>
      <c r="D49" s="16">
        <f>IF($A49="","",IFERROR(INDEX('Vehicles'!$J$9:$J$108,MATCH($A49,'Vehicles'!$A$9:$A$108,0)),""))</f>
        <v/>
      </c>
      <c r="E49" s="17">
        <f>IF($A49="","",IFERROR(INDEX('Vehicles'!$W$9:$W$108,MATCH($A49,'Vehicles'!$A$9:$A$108,0)),""))</f>
        <v/>
      </c>
      <c r="F49" s="18">
        <f>IF($A49="","",IFERROR(INDEX('Vehicles'!$X$9:$X$108,MATCH($A49,'Vehicles'!$A$9:$A$108,0)),""))</f>
        <v/>
      </c>
      <c r="G49" s="19">
        <f>IF($A49="","",IFERROR(INDEX('Vehicles'!$R$9:$R$108,MATCH($A49,'Vehicles'!$A$9:$A$108,0)),""))</f>
        <v/>
      </c>
      <c r="H49" s="16">
        <f>IF($A49="","",IFERROR(INDEX('Vehicles'!$S$9:$S$108,MATCH($A49,'Vehicles'!$A$9:$A$108,0)),""))</f>
        <v/>
      </c>
      <c r="I49" s="12">
        <f>IF($A49="","",IFERROR(INDEX('Vehicles'!$V$9:$V$108,MATCH($A49,'Vehicles'!$A$9:$A$108,0)),""))</f>
        <v/>
      </c>
    </row>
    <row r="50">
      <c r="A50" s="12">
        <f>IFERROR(IF(INDEX('Vehicles'!$A$9:$A$108,ROWS($A$44:A50))="","",INDEX('Vehicles'!$A$9:$A$108,ROWS($A$44:A50))),"")</f>
        <v/>
      </c>
      <c r="B50" s="12">
        <f>IF($A50="","",IFERROR(INDEX('Vehicles'!$C$9:$C$108,MATCH($A50,'Vehicles'!$A$9:$A$108,0))&amp;" "&amp;INDEX('Vehicles'!$D$9:$D$108,MATCH($A50,'Vehicles'!$A$9:$A$108,0))&amp;" "&amp;INDEX('Vehicles'!$E$9:$E$108,MATCH($A50,'Vehicles'!$A$9:$A$108,0)),""))</f>
        <v/>
      </c>
      <c r="C50" s="12">
        <f>IF($A50="","",IFERROR(INDEX('Vehicles'!$B$9:$B$108,MATCH($A50,'Vehicles'!$A$9:$A$108,0)),""))</f>
        <v/>
      </c>
      <c r="D50" s="16">
        <f>IF($A50="","",IFERROR(INDEX('Vehicles'!$J$9:$J$108,MATCH($A50,'Vehicles'!$A$9:$A$108,0)),""))</f>
        <v/>
      </c>
      <c r="E50" s="17">
        <f>IF($A50="","",IFERROR(INDEX('Vehicles'!$W$9:$W$108,MATCH($A50,'Vehicles'!$A$9:$A$108,0)),""))</f>
        <v/>
      </c>
      <c r="F50" s="18">
        <f>IF($A50="","",IFERROR(INDEX('Vehicles'!$X$9:$X$108,MATCH($A50,'Vehicles'!$A$9:$A$108,0)),""))</f>
        <v/>
      </c>
      <c r="G50" s="19">
        <f>IF($A50="","",IFERROR(INDEX('Vehicles'!$R$9:$R$108,MATCH($A50,'Vehicles'!$A$9:$A$108,0)),""))</f>
        <v/>
      </c>
      <c r="H50" s="16">
        <f>IF($A50="","",IFERROR(INDEX('Vehicles'!$S$9:$S$108,MATCH($A50,'Vehicles'!$A$9:$A$108,0)),""))</f>
        <v/>
      </c>
      <c r="I50" s="12">
        <f>IF($A50="","",IFERROR(INDEX('Vehicles'!$V$9:$V$108,MATCH($A50,'Vehicles'!$A$9:$A$108,0)),""))</f>
        <v/>
      </c>
    </row>
    <row r="51">
      <c r="A51" s="12">
        <f>IFERROR(IF(INDEX('Vehicles'!$A$9:$A$108,ROWS($A$44:A51))="","",INDEX('Vehicles'!$A$9:$A$108,ROWS($A$44:A51))),"")</f>
        <v/>
      </c>
      <c r="B51" s="12">
        <f>IF($A51="","",IFERROR(INDEX('Vehicles'!$C$9:$C$108,MATCH($A51,'Vehicles'!$A$9:$A$108,0))&amp;" "&amp;INDEX('Vehicles'!$D$9:$D$108,MATCH($A51,'Vehicles'!$A$9:$A$108,0))&amp;" "&amp;INDEX('Vehicles'!$E$9:$E$108,MATCH($A51,'Vehicles'!$A$9:$A$108,0)),""))</f>
        <v/>
      </c>
      <c r="C51" s="12">
        <f>IF($A51="","",IFERROR(INDEX('Vehicles'!$B$9:$B$108,MATCH($A51,'Vehicles'!$A$9:$A$108,0)),""))</f>
        <v/>
      </c>
      <c r="D51" s="16">
        <f>IF($A51="","",IFERROR(INDEX('Vehicles'!$J$9:$J$108,MATCH($A51,'Vehicles'!$A$9:$A$108,0)),""))</f>
        <v/>
      </c>
      <c r="E51" s="17">
        <f>IF($A51="","",IFERROR(INDEX('Vehicles'!$W$9:$W$108,MATCH($A51,'Vehicles'!$A$9:$A$108,0)),""))</f>
        <v/>
      </c>
      <c r="F51" s="18">
        <f>IF($A51="","",IFERROR(INDEX('Vehicles'!$X$9:$X$108,MATCH($A51,'Vehicles'!$A$9:$A$108,0)),""))</f>
        <v/>
      </c>
      <c r="G51" s="19">
        <f>IF($A51="","",IFERROR(INDEX('Vehicles'!$R$9:$R$108,MATCH($A51,'Vehicles'!$A$9:$A$108,0)),""))</f>
        <v/>
      </c>
      <c r="H51" s="16">
        <f>IF($A51="","",IFERROR(INDEX('Vehicles'!$S$9:$S$108,MATCH($A51,'Vehicles'!$A$9:$A$108,0)),""))</f>
        <v/>
      </c>
      <c r="I51" s="12">
        <f>IF($A51="","",IFERROR(INDEX('Vehicles'!$V$9:$V$108,MATCH($A51,'Vehicles'!$A$9:$A$108,0)),""))</f>
        <v/>
      </c>
    </row>
    <row r="52">
      <c r="A52" s="12">
        <f>IFERROR(IF(INDEX('Vehicles'!$A$9:$A$108,ROWS($A$44:A52))="","",INDEX('Vehicles'!$A$9:$A$108,ROWS($A$44:A52))),"")</f>
        <v/>
      </c>
      <c r="B52" s="12">
        <f>IF($A52="","",IFERROR(INDEX('Vehicles'!$C$9:$C$108,MATCH($A52,'Vehicles'!$A$9:$A$108,0))&amp;" "&amp;INDEX('Vehicles'!$D$9:$D$108,MATCH($A52,'Vehicles'!$A$9:$A$108,0))&amp;" "&amp;INDEX('Vehicles'!$E$9:$E$108,MATCH($A52,'Vehicles'!$A$9:$A$108,0)),""))</f>
        <v/>
      </c>
      <c r="C52" s="12">
        <f>IF($A52="","",IFERROR(INDEX('Vehicles'!$B$9:$B$108,MATCH($A52,'Vehicles'!$A$9:$A$108,0)),""))</f>
        <v/>
      </c>
      <c r="D52" s="16">
        <f>IF($A52="","",IFERROR(INDEX('Vehicles'!$J$9:$J$108,MATCH($A52,'Vehicles'!$A$9:$A$108,0)),""))</f>
        <v/>
      </c>
      <c r="E52" s="17">
        <f>IF($A52="","",IFERROR(INDEX('Vehicles'!$W$9:$W$108,MATCH($A52,'Vehicles'!$A$9:$A$108,0)),""))</f>
        <v/>
      </c>
      <c r="F52" s="18">
        <f>IF($A52="","",IFERROR(INDEX('Vehicles'!$X$9:$X$108,MATCH($A52,'Vehicles'!$A$9:$A$108,0)),""))</f>
        <v/>
      </c>
      <c r="G52" s="19">
        <f>IF($A52="","",IFERROR(INDEX('Vehicles'!$R$9:$R$108,MATCH($A52,'Vehicles'!$A$9:$A$108,0)),""))</f>
        <v/>
      </c>
      <c r="H52" s="16">
        <f>IF($A52="","",IFERROR(INDEX('Vehicles'!$S$9:$S$108,MATCH($A52,'Vehicles'!$A$9:$A$108,0)),""))</f>
        <v/>
      </c>
      <c r="I52" s="12">
        <f>IF($A52="","",IFERROR(INDEX('Vehicles'!$V$9:$V$108,MATCH($A52,'Vehicles'!$A$9:$A$108,0)),""))</f>
        <v/>
      </c>
    </row>
    <row r="53">
      <c r="A53" s="12">
        <f>IFERROR(IF(INDEX('Vehicles'!$A$9:$A$108,ROWS($A$44:A53))="","",INDEX('Vehicles'!$A$9:$A$108,ROWS($A$44:A53))),"")</f>
        <v/>
      </c>
      <c r="B53" s="12">
        <f>IF($A53="","",IFERROR(INDEX('Vehicles'!$C$9:$C$108,MATCH($A53,'Vehicles'!$A$9:$A$108,0))&amp;" "&amp;INDEX('Vehicles'!$D$9:$D$108,MATCH($A53,'Vehicles'!$A$9:$A$108,0))&amp;" "&amp;INDEX('Vehicles'!$E$9:$E$108,MATCH($A53,'Vehicles'!$A$9:$A$108,0)),""))</f>
        <v/>
      </c>
      <c r="C53" s="12">
        <f>IF($A53="","",IFERROR(INDEX('Vehicles'!$B$9:$B$108,MATCH($A53,'Vehicles'!$A$9:$A$108,0)),""))</f>
        <v/>
      </c>
      <c r="D53" s="16">
        <f>IF($A53="","",IFERROR(INDEX('Vehicles'!$J$9:$J$108,MATCH($A53,'Vehicles'!$A$9:$A$108,0)),""))</f>
        <v/>
      </c>
      <c r="E53" s="17">
        <f>IF($A53="","",IFERROR(INDEX('Vehicles'!$W$9:$W$108,MATCH($A53,'Vehicles'!$A$9:$A$108,0)),""))</f>
        <v/>
      </c>
      <c r="F53" s="18">
        <f>IF($A53="","",IFERROR(INDEX('Vehicles'!$X$9:$X$108,MATCH($A53,'Vehicles'!$A$9:$A$108,0)),""))</f>
        <v/>
      </c>
      <c r="G53" s="19">
        <f>IF($A53="","",IFERROR(INDEX('Vehicles'!$R$9:$R$108,MATCH($A53,'Vehicles'!$A$9:$A$108,0)),""))</f>
        <v/>
      </c>
      <c r="H53" s="16">
        <f>IF($A53="","",IFERROR(INDEX('Vehicles'!$S$9:$S$108,MATCH($A53,'Vehicles'!$A$9:$A$108,0)),""))</f>
        <v/>
      </c>
      <c r="I53" s="12">
        <f>IF($A53="","",IFERROR(INDEX('Vehicles'!$V$9:$V$108,MATCH($A53,'Vehicles'!$A$9:$A$108,0)),""))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  <c r="I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  <c r="I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  <c r="I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  <c r="I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  <c r="I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  <c r="I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  <c r="I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  <c r="I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  <c r="I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  <c r="I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  <c r="I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  <c r="I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  <c r="I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  <c r="I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  <c r="I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  <c r="I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  <c r="I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  <c r="I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  <c r="I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  <c r="I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  <c r="I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  <c r="I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  <c r="I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  <c r="I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  <c r="I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  <c r="I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  <c r="I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  <c r="I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  <c r="I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  <c r="I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  <c r="I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  <c r="I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  <c r="I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  <c r="I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  <c r="I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  <c r="I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  <c r="I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  <c r="I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  <c r="I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  <c r="I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  <c r="I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  <c r="I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  <c r="I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  <c r="I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  <c r="I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  <c r="I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  <c r="I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  <c r="I101">
        <f>""</f>
        <v/>
      </c>
    </row>
  </sheetData>
  <mergeCells count="1">
    <mergeCell ref="A1:L1"/>
  </mergeCells>
  <conditionalFormatting sqref="K4:L4">
    <cfRule type="expression" priority="1" dxfId="0" stopIfTrue="1">
      <formula>ISNUMBER(SEARCH("Error",$K$4))</formula>
    </cfRule>
    <cfRule type="expression" priority="2" dxfId="1">
      <formula>AND($K$4&lt;&gt;"OK",$K$4&lt;&gt;"")</formula>
    </cfRule>
  </conditionalFormatting>
  <conditionalFormatting sqref="I44:I53">
    <cfRule type="expression" priority="3" dxfId="0">
      <formula>$I44="Overdue"</formula>
    </cfRule>
    <cfRule type="expression" priority="4" dxfId="1">
      <formula>$I44="Due Soon"</formula>
    </cfRule>
    <cfRule type="expression" priority="5" dxfId="2">
      <formula>$I44="Current"</formula>
    </cfRule>
    <cfRule type="expression" priority="6" dxfId="3">
      <formula>$I44="No PM History"</formula>
    </cfRule>
    <cfRule type="expression" priority="7" dxfId="4">
      <formula>$I44="Not Active"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Y108"/>
  <sheetViews>
    <sheetView zoomScale="85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22" customWidth="1" min="4" max="4"/>
    <col width="16" customWidth="1" min="5" max="5"/>
    <col width="23" customWidth="1" min="6" max="6"/>
    <col width="42" customWidth="1" min="7" max="7"/>
    <col width="14" customWidth="1" min="8" max="8"/>
    <col width="13" customWidth="1" min="9" max="9"/>
    <col width="18" customWidth="1" min="10" max="10"/>
    <col width="16" customWidth="1" min="11" max="11"/>
    <col width="14" customWidth="1" min="12" max="12"/>
    <col width="19" customWidth="1" min="13" max="13"/>
    <col width="14" customWidth="1" min="14" max="14"/>
    <col width="17" customWidth="1" min="15" max="15"/>
    <col width="16" customWidth="1" min="16" max="16"/>
    <col width="14" customWidth="1" min="17" max="17"/>
    <col width="15" customWidth="1" min="18" max="18"/>
    <col width="24" customWidth="1" min="19" max="19"/>
    <col width="21" customWidth="1" min="20" max="20"/>
    <col width="20" customWidth="1" min="21" max="21"/>
    <col width="18" customWidth="1" min="22" max="22"/>
    <col width="16" customWidth="1" min="23" max="23"/>
    <col width="32" customWidth="1" min="24" max="24"/>
    <col width="48" customWidth="1" min="25" max="25"/>
  </cols>
  <sheetData>
    <row r="1" ht="28" customHeight="1">
      <c r="A1" s="1" t="inlineStr">
        <is>
          <t>Fleet Maintenance Log</t>
        </is>
      </c>
      <c r="B1" s="43" t="n"/>
      <c r="C1" s="43" t="n"/>
      <c r="D1" s="43" t="n"/>
      <c r="E1" s="43" t="n"/>
      <c r="F1" s="43" t="n"/>
      <c r="G1" s="43" t="n"/>
      <c r="H1" s="43" t="n"/>
      <c r="I1" s="43" t="n"/>
      <c r="J1" s="43" t="n"/>
      <c r="K1" s="43" t="n"/>
      <c r="L1" s="43" t="n"/>
      <c r="M1" s="43" t="n"/>
      <c r="N1" s="43" t="n"/>
      <c r="O1" s="43" t="n"/>
      <c r="P1" s="43" t="n"/>
      <c r="Q1" s="43" t="n"/>
      <c r="R1" s="43" t="n"/>
      <c r="S1" s="43" t="n"/>
      <c r="T1" s="43" t="n"/>
      <c r="U1" s="43" t="n"/>
      <c r="V1" s="43" t="n"/>
      <c r="W1" s="43" t="n"/>
      <c r="X1" s="43" t="n"/>
      <c r="Y1" s="44" t="n"/>
    </row>
    <row r="2" ht="34" customHeight="1">
      <c r="A2" s="2" t="inlineStr">
        <is>
          <t>Enter one row for each completed maintenance or repair event. Costs are shown in U.S. dollars, distance in miles, and fluids in gallons.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</row>
    <row r="4">
      <c r="A4" s="20" t="inlineStr">
        <is>
          <t>Color Legend</t>
        </is>
      </c>
    </row>
    <row r="5">
      <c r="A5" s="21" t="inlineStr">
        <is>
          <t>Yellow = Input</t>
        </is>
      </c>
      <c r="C5" s="22" t="inlineStr">
        <is>
          <t>Blue = Calculated</t>
        </is>
      </c>
      <c r="E5" s="23" t="inlineStr">
        <is>
          <t>Red / Amber = Review Required</t>
        </is>
      </c>
      <c r="F5" s="24" t="n"/>
    </row>
    <row r="8" ht="44" customHeight="1">
      <c r="A8" s="11" t="inlineStr">
        <is>
          <t>Work Order</t>
        </is>
      </c>
      <c r="B8" s="11" t="inlineStr">
        <is>
          <t>Service Date</t>
        </is>
      </c>
      <c r="C8" s="11" t="inlineStr">
        <is>
          <t>Unit ID</t>
        </is>
      </c>
      <c r="D8" s="11" t="inlineStr">
        <is>
          <t>Vendor / Shop</t>
        </is>
      </c>
      <c r="E8" s="11" t="inlineStr">
        <is>
          <t>Odometer (mi)</t>
        </is>
      </c>
      <c r="F8" s="11" t="inlineStr">
        <is>
          <t>Category</t>
        </is>
      </c>
      <c r="G8" s="11" t="inlineStr">
        <is>
          <t>Service Description</t>
        </is>
      </c>
      <c r="H8" s="11" t="inlineStr">
        <is>
          <t>Parts Cost</t>
        </is>
      </c>
      <c r="I8" s="11" t="inlineStr">
        <is>
          <t>Labor Hours</t>
        </is>
      </c>
      <c r="J8" s="11" t="inlineStr">
        <is>
          <t>Labor Rate Override</t>
        </is>
      </c>
      <c r="K8" s="11" t="inlineStr">
        <is>
          <t>Applied Labor Rate</t>
        </is>
      </c>
      <c r="L8" s="11" t="inlineStr">
        <is>
          <t>Labor Cost</t>
        </is>
      </c>
      <c r="M8" s="11" t="inlineStr">
        <is>
          <t>Outside Service Cost</t>
        </is>
      </c>
      <c r="N8" s="11" t="inlineStr">
        <is>
          <t>Other Cost</t>
        </is>
      </c>
      <c r="O8" s="11" t="inlineStr">
        <is>
          <t>Fluids Used (gal)</t>
        </is>
      </c>
      <c r="P8" s="11" t="inlineStr">
        <is>
          <t>Taxable Amount</t>
        </is>
      </c>
      <c r="Q8" s="11" t="inlineStr">
        <is>
          <t>Sales Tax</t>
        </is>
      </c>
      <c r="R8" s="11" t="inlineStr">
        <is>
          <t>Total Cost</t>
        </is>
      </c>
      <c r="S8" s="11" t="inlineStr">
        <is>
          <t>Previous Service Odometer (mi)</t>
        </is>
      </c>
      <c r="T8" s="11" t="inlineStr">
        <is>
          <t>Miles Since Prior Service</t>
        </is>
      </c>
      <c r="U8" s="11" t="inlineStr">
        <is>
          <t>Cost per Service Mile</t>
        </is>
      </c>
      <c r="V8" s="11" t="inlineStr">
        <is>
          <t>Invoice / Receipt</t>
        </is>
      </c>
      <c r="W8" s="11" t="inlineStr">
        <is>
          <t>Payment Status</t>
        </is>
      </c>
      <c r="X8" s="11" t="inlineStr">
        <is>
          <t>Notes</t>
        </is>
      </c>
      <c r="Y8" s="11" t="inlineStr">
        <is>
          <t>Data Check</t>
        </is>
      </c>
    </row>
    <row r="9">
      <c r="A9" s="25" t="inlineStr">
        <is>
          <t>WO-26001</t>
        </is>
      </c>
      <c r="B9" s="26" t="n">
        <v>46030</v>
      </c>
      <c r="C9" s="25" t="inlineStr">
        <is>
          <t>TRK-101</t>
        </is>
      </c>
      <c r="D9" s="25" t="inlineStr">
        <is>
          <t>Fleet Garage</t>
        </is>
      </c>
      <c r="E9" s="27" t="n">
        <v>68120</v>
      </c>
      <c r="F9" s="25" t="inlineStr">
        <is>
          <t>Preventive Maintenance</t>
        </is>
      </c>
      <c r="G9" s="25" t="inlineStr">
        <is>
          <t>Engine oil, filter, inspection, and tire rotation</t>
        </is>
      </c>
      <c r="H9" s="28" t="n">
        <v>142.35</v>
      </c>
      <c r="I9" s="45" t="n">
        <v>1.5</v>
      </c>
      <c r="J9" s="28" t="n"/>
      <c r="K9" s="14">
        <f>IF($A9="","",IF($J9="",'Settings'!$B$6,$J9))</f>
        <v/>
      </c>
      <c r="L9" s="14">
        <f>IF($A9="","",IFERROR($I9*$K9,0))</f>
        <v/>
      </c>
      <c r="M9" s="28" t="n">
        <v>0</v>
      </c>
      <c r="N9" s="28" t="n">
        <v>12</v>
      </c>
      <c r="O9" s="45" t="n">
        <v>2</v>
      </c>
      <c r="P9" s="28" t="n">
        <v>154.35</v>
      </c>
      <c r="Q9" s="14">
        <f>IF($A9="","",IFERROR($P9*'Settings'!$B$7,0))</f>
        <v/>
      </c>
      <c r="R9" s="14">
        <f>IF($A9="","",IFERROR(SUM($H9,$L9,$M9,$N9,$Q9),0))</f>
        <v/>
      </c>
      <c r="S9" s="30">
        <f>IF($A9="","",IFERROR(MAX(MAXIFS('Maintenance Log'!$E$9:$E$108,'Maintenance Log'!$C$9:$C$108,$C9,'Maintenance Log'!$B$9:$B$108,"&lt;"&amp;$B9),INDEX('Vehicles'!$I$9:$I$108,MATCH($C9,'Vehicles'!$A$9:$A$108,0))),""))</f>
        <v/>
      </c>
      <c r="T9" s="30">
        <f>IF($A9="","",IFERROR($E9-$S9,""))</f>
        <v/>
      </c>
      <c r="U9" s="31">
        <f>IF($A9="","",IFERROR($R9/$T9,""))</f>
        <v/>
      </c>
      <c r="V9" s="25" t="inlineStr">
        <is>
          <t>FG-260108</t>
        </is>
      </c>
      <c r="W9" s="25" t="inlineStr">
        <is>
          <t>Paid</t>
        </is>
      </c>
      <c r="X9" s="25" t="inlineStr">
        <is>
          <t>Monitor front tire wear.</t>
        </is>
      </c>
      <c r="Y9" s="12">
        <f>IF($A9="","",IF(TEXTJOIN(", ",TRUE,IF($B9="","Missing service date",""),IF(OR($C9="",COUNTIF('Vehicles'!$A$9:$A$108,$C9)=0),"Unknown Unit ID",""),IF($E9="","Missing odometer",""),IF(COUNTIF('Maintenance Log'!$A$9:$A$108,$A9)&gt;1,"Duplicate work order",""),IF($R9&lt;0,"Negative total cost",""),IF(AND($S9&lt;&gt;"",$E9&lt;$S9),"Odometer below previous service odometer",""),IF($P9&gt;SUM($H9,$L9,$M9,$N9),"Taxable amount exceeds the pre-tax cost",""))="","OK","Review: "&amp;TEXTJOIN(", ",TRUE,IF($B9="","Missing service date",""),IF(OR($C9="",COUNTIF('Vehicles'!$A$9:$A$108,$C9)=0),"Unknown Unit ID",""),IF($E9="","Missing odometer",""),IF(COUNTIF('Maintenance Log'!$A$9:$A$108,$A9)&gt;1,"Duplicate work order",""),IF($R9&lt;0,"Negative total cost",""),IF(AND($S9&lt;&gt;"",$E9&lt;$S9),"Odometer below previous service odometer",""),IF($P9&gt;SUM($H9,$L9,$M9,$N9),"Taxable amount exceeds the pre-tax cost",""))))</f>
        <v/>
      </c>
    </row>
    <row r="10">
      <c r="A10" s="25" t="inlineStr">
        <is>
          <t>WO-26002</t>
        </is>
      </c>
      <c r="B10" s="26" t="n">
        <v>46039</v>
      </c>
      <c r="C10" s="25" t="inlineStr">
        <is>
          <t>VAN-204</t>
        </is>
      </c>
      <c r="D10" s="25" t="inlineStr">
        <is>
          <t>Metro Brake &amp; Tire</t>
        </is>
      </c>
      <c r="E10" s="27" t="n">
        <v>45200</v>
      </c>
      <c r="F10" s="25" t="inlineStr">
        <is>
          <t>Brakes</t>
        </is>
      </c>
      <c r="G10" s="25" t="inlineStr">
        <is>
          <t>Front brake pads, rotors, and hardware</t>
        </is>
      </c>
      <c r="H10" s="28" t="n">
        <v>0</v>
      </c>
      <c r="I10" s="45" t="n">
        <v>0</v>
      </c>
      <c r="J10" s="28" t="n"/>
      <c r="K10" s="14">
        <f>IF($A10="","",IF($J10="",'Settings'!$B$6,$J10))</f>
        <v/>
      </c>
      <c r="L10" s="14">
        <f>IF($A10="","",IFERROR($I10*$K10,0))</f>
        <v/>
      </c>
      <c r="M10" s="28" t="n">
        <v>1185</v>
      </c>
      <c r="N10" s="28" t="n">
        <v>0</v>
      </c>
      <c r="O10" s="45" t="n">
        <v>0</v>
      </c>
      <c r="P10" s="28" t="n">
        <v>700</v>
      </c>
      <c r="Q10" s="14">
        <f>IF($A10="","",IFERROR($P10*'Settings'!$B$7,0))</f>
        <v/>
      </c>
      <c r="R10" s="14">
        <f>IF($A10="","",IFERROR(SUM($H10,$L10,$M10,$N10,$Q10),0))</f>
        <v/>
      </c>
      <c r="S10" s="30">
        <f>IF($A10="","",IFERROR(MAX(MAXIFS('Maintenance Log'!$E$9:$E$108,'Maintenance Log'!$C$9:$C$108,$C10,'Maintenance Log'!$B$9:$B$108,"&lt;"&amp;$B10),INDEX('Vehicles'!$I$9:$I$108,MATCH($C10,'Vehicles'!$A$9:$A$108,0))),""))</f>
        <v/>
      </c>
      <c r="T10" s="30">
        <f>IF($A10="","",IFERROR($E10-$S10,""))</f>
        <v/>
      </c>
      <c r="U10" s="31">
        <f>IF($A10="","",IFERROR($R10/$T10,""))</f>
        <v/>
      </c>
      <c r="V10" s="25" t="inlineStr">
        <is>
          <t>MBT-87421</t>
        </is>
      </c>
      <c r="W10" s="25" t="inlineStr">
        <is>
          <t>Paid</t>
        </is>
      </c>
      <c r="X10" s="25" t="inlineStr">
        <is>
          <t>Vehicle returned to service.</t>
        </is>
      </c>
      <c r="Y10" s="12">
        <f>IF($A10="","",IF(TEXTJOIN(", ",TRUE,IF($B10="","Missing service date",""),IF(OR($C10="",COUNTIF('Vehicles'!$A$9:$A$108,$C10)=0),"Unknown Unit ID",""),IF($E10="","Missing odometer",""),IF(COUNTIF('Maintenance Log'!$A$9:$A$108,$A10)&gt;1,"Duplicate work order",""),IF($R10&lt;0,"Negative total cost",""),IF(AND($S10&lt;&gt;"",$E10&lt;$S10),"Odometer below previous service odometer",""),IF($P10&gt;SUM($H10,$L10,$M10,$N10),"Taxable amount exceeds the pre-tax cost",""))="","OK","Review: "&amp;TEXTJOIN(", ",TRUE,IF($B10="","Missing service date",""),IF(OR($C10="",COUNTIF('Vehicles'!$A$9:$A$108,$C10)=0),"Unknown Unit ID",""),IF($E10="","Missing odometer",""),IF(COUNTIF('Maintenance Log'!$A$9:$A$108,$A10)&gt;1,"Duplicate work order",""),IF($R10&lt;0,"Negative total cost",""),IF(AND($S10&lt;&gt;"",$E10&lt;$S10),"Odometer below previous service odometer",""),IF($P10&gt;SUM($H10,$L10,$M10,$N10),"Taxable amount exceeds the pre-tax cost",""))))</f>
        <v/>
      </c>
    </row>
    <row r="11">
      <c r="A11" s="25" t="inlineStr">
        <is>
          <t>WO-26003</t>
        </is>
      </c>
      <c r="B11" s="26" t="n">
        <v>46056</v>
      </c>
      <c r="C11" s="25" t="inlineStr">
        <is>
          <t>BOX-402</t>
        </is>
      </c>
      <c r="D11" s="25" t="inlineStr">
        <is>
          <t>Northside Diesel</t>
        </is>
      </c>
      <c r="E11" s="27" t="n">
        <v>132400</v>
      </c>
      <c r="F11" s="25" t="inlineStr">
        <is>
          <t>Preventive Maintenance</t>
        </is>
      </c>
      <c r="G11" s="25" t="inlineStr">
        <is>
          <t>Diesel oil, fuel filters, chassis lubrication, and inspection</t>
        </is>
      </c>
      <c r="H11" s="28" t="n">
        <v>285.4</v>
      </c>
      <c r="I11" s="45" t="n">
        <v>2.2</v>
      </c>
      <c r="J11" s="28" t="n"/>
      <c r="K11" s="14">
        <f>IF($A11="","",IF($J11="",'Settings'!$B$6,$J11))</f>
        <v/>
      </c>
      <c r="L11" s="14">
        <f>IF($A11="","",IFERROR($I11*$K11,0))</f>
        <v/>
      </c>
      <c r="M11" s="28" t="n">
        <v>0</v>
      </c>
      <c r="N11" s="28" t="n">
        <v>18</v>
      </c>
      <c r="O11" s="45" t="n">
        <v>3.5</v>
      </c>
      <c r="P11" s="28" t="n">
        <v>303.4</v>
      </c>
      <c r="Q11" s="14">
        <f>IF($A11="","",IFERROR($P11*'Settings'!$B$7,0))</f>
        <v/>
      </c>
      <c r="R11" s="14">
        <f>IF($A11="","",IFERROR(SUM($H11,$L11,$M11,$N11,$Q11),0))</f>
        <v/>
      </c>
      <c r="S11" s="30">
        <f>IF($A11="","",IFERROR(MAX(MAXIFS('Maintenance Log'!$E$9:$E$108,'Maintenance Log'!$C$9:$C$108,$C11,'Maintenance Log'!$B$9:$B$108,"&lt;"&amp;$B11),INDEX('Vehicles'!$I$9:$I$108,MATCH($C11,'Vehicles'!$A$9:$A$108,0))),""))</f>
        <v/>
      </c>
      <c r="T11" s="30">
        <f>IF($A11="","",IFERROR($E11-$S11,""))</f>
        <v/>
      </c>
      <c r="U11" s="31">
        <f>IF($A11="","",IFERROR($R11/$T11,""))</f>
        <v/>
      </c>
      <c r="V11" s="25" t="inlineStr">
        <is>
          <t>ND-12892</t>
        </is>
      </c>
      <c r="W11" s="25" t="inlineStr">
        <is>
          <t>Paid</t>
        </is>
      </c>
      <c r="X11" s="25" t="inlineStr">
        <is>
          <t>No additional defects noted.</t>
        </is>
      </c>
      <c r="Y11" s="12">
        <f>IF($A11="","",IF(TEXTJOIN(", ",TRUE,IF($B11="","Missing service date",""),IF(OR($C11="",COUNTIF('Vehicles'!$A$9:$A$108,$C11)=0),"Unknown Unit ID",""),IF($E11="","Missing odometer",""),IF(COUNTIF('Maintenance Log'!$A$9:$A$108,$A11)&gt;1,"Duplicate work order",""),IF($R11&lt;0,"Negative total cost",""),IF(AND($S11&lt;&gt;"",$E11&lt;$S11),"Odometer below previous service odometer",""),IF($P11&gt;SUM($H11,$L11,$M11,$N11),"Taxable amount exceeds the pre-tax cost",""))="","OK","Review: "&amp;TEXTJOIN(", ",TRUE,IF($B11="","Missing service date",""),IF(OR($C11="",COUNTIF('Vehicles'!$A$9:$A$108,$C11)=0),"Unknown Unit ID",""),IF($E11="","Missing odometer",""),IF(COUNTIF('Maintenance Log'!$A$9:$A$108,$A11)&gt;1,"Duplicate work order",""),IF($R11&lt;0,"Negative total cost",""),IF(AND($S11&lt;&gt;"",$E11&lt;$S11),"Odometer below previous service odometer",""),IF($P11&gt;SUM($H11,$L11,$M11,$N11),"Taxable amount exceeds the pre-tax cost",""))))</f>
        <v/>
      </c>
    </row>
    <row r="12">
      <c r="A12" s="25" t="inlineStr">
        <is>
          <t>WO-26004</t>
        </is>
      </c>
      <c r="B12" s="26" t="n">
        <v>46067</v>
      </c>
      <c r="C12" s="25" t="inlineStr">
        <is>
          <t>SUV-310</t>
        </is>
      </c>
      <c r="D12" s="25" t="inlineStr">
        <is>
          <t>Rapid Tire Center</t>
        </is>
      </c>
      <c r="E12" s="27" t="n">
        <v>24200</v>
      </c>
      <c r="F12" s="25" t="inlineStr">
        <is>
          <t>Tires</t>
        </is>
      </c>
      <c r="G12" s="25" t="inlineStr">
        <is>
          <t>Replace four all-season tires and align front end</t>
        </is>
      </c>
      <c r="H12" s="28" t="n">
        <v>0</v>
      </c>
      <c r="I12" s="45" t="n">
        <v>0</v>
      </c>
      <c r="J12" s="28" t="n"/>
      <c r="K12" s="14">
        <f>IF($A12="","",IF($J12="",'Settings'!$B$6,$J12))</f>
        <v/>
      </c>
      <c r="L12" s="14">
        <f>IF($A12="","",IFERROR($I12*$K12,0))</f>
        <v/>
      </c>
      <c r="M12" s="28" t="n">
        <v>1180</v>
      </c>
      <c r="N12" s="28" t="n">
        <v>0</v>
      </c>
      <c r="O12" s="45" t="n">
        <v>0</v>
      </c>
      <c r="P12" s="28" t="n">
        <v>1120</v>
      </c>
      <c r="Q12" s="14">
        <f>IF($A12="","",IFERROR($P12*'Settings'!$B$7,0))</f>
        <v/>
      </c>
      <c r="R12" s="14">
        <f>IF($A12="","",IFERROR(SUM($H12,$L12,$M12,$N12,$Q12),0))</f>
        <v/>
      </c>
      <c r="S12" s="30">
        <f>IF($A12="","",IFERROR(MAX(MAXIFS('Maintenance Log'!$E$9:$E$108,'Maintenance Log'!$C$9:$C$108,$C12,'Maintenance Log'!$B$9:$B$108,"&lt;"&amp;$B12),INDEX('Vehicles'!$I$9:$I$108,MATCH($C12,'Vehicles'!$A$9:$A$108,0))),""))</f>
        <v/>
      </c>
      <c r="T12" s="30">
        <f>IF($A12="","",IFERROR($E12-$S12,""))</f>
        <v/>
      </c>
      <c r="U12" s="31">
        <f>IF($A12="","",IFERROR($R12/$T12,""))</f>
        <v/>
      </c>
      <c r="V12" s="25" t="inlineStr">
        <is>
          <t>RTC-65318</t>
        </is>
      </c>
      <c r="W12" s="25" t="inlineStr">
        <is>
          <t>Paid</t>
        </is>
      </c>
      <c r="X12" s="25" t="inlineStr">
        <is>
          <t>Recheck alignment at next rotation.</t>
        </is>
      </c>
      <c r="Y12" s="12">
        <f>IF($A12="","",IF(TEXTJOIN(", ",TRUE,IF($B12="","Missing service date",""),IF(OR($C12="",COUNTIF('Vehicles'!$A$9:$A$108,$C12)=0),"Unknown Unit ID",""),IF($E12="","Missing odometer",""),IF(COUNTIF('Maintenance Log'!$A$9:$A$108,$A12)&gt;1,"Duplicate work order",""),IF($R12&lt;0,"Negative total cost",""),IF(AND($S12&lt;&gt;"",$E12&lt;$S12),"Odometer below previous service odometer",""),IF($P12&gt;SUM($H12,$L12,$M12,$N12),"Taxable amount exceeds the pre-tax cost",""))="","OK","Review: "&amp;TEXTJOIN(", ",TRUE,IF($B12="","Missing service date",""),IF(OR($C12="",COUNTIF('Vehicles'!$A$9:$A$108,$C12)=0),"Unknown Unit ID",""),IF($E12="","Missing odometer",""),IF(COUNTIF('Maintenance Log'!$A$9:$A$108,$A12)&gt;1,"Duplicate work order",""),IF($R12&lt;0,"Negative total cost",""),IF(AND($S12&lt;&gt;"",$E12&lt;$S12),"Odometer below previous service odometer",""),IF($P12&gt;SUM($H12,$L12,$M12,$N12),"Taxable amount exceeds the pre-tax cost",""))))</f>
        <v/>
      </c>
    </row>
    <row r="13">
      <c r="A13" s="25" t="inlineStr">
        <is>
          <t>WO-26005</t>
        </is>
      </c>
      <c r="B13" s="26" t="n">
        <v>46086</v>
      </c>
      <c r="C13" s="25" t="inlineStr">
        <is>
          <t>TRK-115</t>
        </is>
      </c>
      <c r="D13" s="25" t="inlineStr">
        <is>
          <t>Lone Star Cooling</t>
        </is>
      </c>
      <c r="E13" s="27" t="n">
        <v>98400</v>
      </c>
      <c r="F13" s="25" t="inlineStr">
        <is>
          <t>Cooling System</t>
        </is>
      </c>
      <c r="G13" s="25" t="inlineStr">
        <is>
          <t>Replace radiator, upper hose, coolant, and pressure test</t>
        </is>
      </c>
      <c r="H13" s="28" t="n">
        <v>420.75</v>
      </c>
      <c r="I13" s="45" t="n">
        <v>4</v>
      </c>
      <c r="J13" s="28" t="n"/>
      <c r="K13" s="14">
        <f>IF($A13="","",IF($J13="",'Settings'!$B$6,$J13))</f>
        <v/>
      </c>
      <c r="L13" s="14">
        <f>IF($A13="","",IFERROR($I13*$K13,0))</f>
        <v/>
      </c>
      <c r="M13" s="28" t="n">
        <v>0</v>
      </c>
      <c r="N13" s="28" t="n">
        <v>25</v>
      </c>
      <c r="O13" s="45" t="n">
        <v>3</v>
      </c>
      <c r="P13" s="28" t="n">
        <v>445.75</v>
      </c>
      <c r="Q13" s="14">
        <f>IF($A13="","",IFERROR($P13*'Settings'!$B$7,0))</f>
        <v/>
      </c>
      <c r="R13" s="14">
        <f>IF($A13="","",IFERROR(SUM($H13,$L13,$M13,$N13,$Q13),0))</f>
        <v/>
      </c>
      <c r="S13" s="30">
        <f>IF($A13="","",IFERROR(MAX(MAXIFS('Maintenance Log'!$E$9:$E$108,'Maintenance Log'!$C$9:$C$108,$C13,'Maintenance Log'!$B$9:$B$108,"&lt;"&amp;$B13),INDEX('Vehicles'!$I$9:$I$108,MATCH($C13,'Vehicles'!$A$9:$A$108,0))),""))</f>
        <v/>
      </c>
      <c r="T13" s="30">
        <f>IF($A13="","",IFERROR($E13-$S13,""))</f>
        <v/>
      </c>
      <c r="U13" s="31">
        <f>IF($A13="","",IFERROR($R13/$T13,""))</f>
        <v/>
      </c>
      <c r="V13" s="25" t="inlineStr">
        <is>
          <t>LSC-40914</t>
        </is>
      </c>
      <c r="W13" s="25" t="inlineStr">
        <is>
          <t>Paid</t>
        </is>
      </c>
      <c r="X13" s="25" t="inlineStr">
        <is>
          <t>Cooling system passed pressure test.</t>
        </is>
      </c>
      <c r="Y13" s="12">
        <f>IF($A13="","",IF(TEXTJOIN(", ",TRUE,IF($B13="","Missing service date",""),IF(OR($C13="",COUNTIF('Vehicles'!$A$9:$A$108,$C13)=0),"Unknown Unit ID",""),IF($E13="","Missing odometer",""),IF(COUNTIF('Maintenance Log'!$A$9:$A$108,$A13)&gt;1,"Duplicate work order",""),IF($R13&lt;0,"Negative total cost",""),IF(AND($S13&lt;&gt;"",$E13&lt;$S13),"Odometer below previous service odometer",""),IF($P13&gt;SUM($H13,$L13,$M13,$N13),"Taxable amount exceeds the pre-tax cost",""))="","OK","Review: "&amp;TEXTJOIN(", ",TRUE,IF($B13="","Missing service date",""),IF(OR($C13="",COUNTIF('Vehicles'!$A$9:$A$108,$C13)=0),"Unknown Unit ID",""),IF($E13="","Missing odometer",""),IF(COUNTIF('Maintenance Log'!$A$9:$A$108,$A13)&gt;1,"Duplicate work order",""),IF($R13&lt;0,"Negative total cost",""),IF(AND($S13&lt;&gt;"",$E13&lt;$S13),"Odometer below previous service odometer",""),IF($P13&gt;SUM($H13,$L13,$M13,$N13),"Taxable amount exceeds the pre-tax cost",""))))</f>
        <v/>
      </c>
    </row>
    <row r="14">
      <c r="A14" s="25" t="inlineStr">
        <is>
          <t>WO-26006</t>
        </is>
      </c>
      <c r="B14" s="26" t="n">
        <v>46109</v>
      </c>
      <c r="C14" s="25" t="inlineStr">
        <is>
          <t>VAN-207</t>
        </is>
      </c>
      <c r="D14" s="25" t="inlineStr">
        <is>
          <t>Fleet Garage</t>
        </is>
      </c>
      <c r="E14" s="27" t="n">
        <v>77650</v>
      </c>
      <c r="F14" s="25" t="inlineStr">
        <is>
          <t>Preventive Maintenance</t>
        </is>
      </c>
      <c r="G14" s="25" t="inlineStr">
        <is>
          <t>Oil service, multipoint inspection, and air filter</t>
        </is>
      </c>
      <c r="H14" s="28" t="n">
        <v>165.2</v>
      </c>
      <c r="I14" s="45" t="n">
        <v>1.8</v>
      </c>
      <c r="J14" s="28" t="n">
        <v>105</v>
      </c>
      <c r="K14" s="14">
        <f>IF($A14="","",IF($J14="",'Settings'!$B$6,$J14))</f>
        <v/>
      </c>
      <c r="L14" s="14">
        <f>IF($A14="","",IFERROR($I14*$K14,0))</f>
        <v/>
      </c>
      <c r="M14" s="28" t="n">
        <v>0</v>
      </c>
      <c r="N14" s="28" t="n">
        <v>10</v>
      </c>
      <c r="O14" s="45" t="n">
        <v>2.3</v>
      </c>
      <c r="P14" s="28" t="n">
        <v>175.2</v>
      </c>
      <c r="Q14" s="14">
        <f>IF($A14="","",IFERROR($P14*'Settings'!$B$7,0))</f>
        <v/>
      </c>
      <c r="R14" s="14">
        <f>IF($A14="","",IFERROR(SUM($H14,$L14,$M14,$N14,$Q14),0))</f>
        <v/>
      </c>
      <c r="S14" s="30">
        <f>IF($A14="","",IFERROR(MAX(MAXIFS('Maintenance Log'!$E$9:$E$108,'Maintenance Log'!$C$9:$C$108,$C14,'Maintenance Log'!$B$9:$B$108,"&lt;"&amp;$B14),INDEX('Vehicles'!$I$9:$I$108,MATCH($C14,'Vehicles'!$A$9:$A$108,0))),""))</f>
        <v/>
      </c>
      <c r="T14" s="30">
        <f>IF($A14="","",IFERROR($E14-$S14,""))</f>
        <v/>
      </c>
      <c r="U14" s="31">
        <f>IF($A14="","",IFERROR($R14/$T14,""))</f>
        <v/>
      </c>
      <c r="V14" s="25" t="inlineStr">
        <is>
          <t>FG-260328</t>
        </is>
      </c>
      <c r="W14" s="25" t="inlineStr">
        <is>
          <t>Paid</t>
        </is>
      </c>
      <c r="X14" s="25" t="inlineStr">
        <is>
          <t>Monitor rear brake wear.</t>
        </is>
      </c>
      <c r="Y14" s="12">
        <f>IF($A14="","",IF(TEXTJOIN(", ",TRUE,IF($B14="","Missing service date",""),IF(OR($C14="",COUNTIF('Vehicles'!$A$9:$A$108,$C14)=0),"Unknown Unit ID",""),IF($E14="","Missing odometer",""),IF(COUNTIF('Maintenance Log'!$A$9:$A$108,$A14)&gt;1,"Duplicate work order",""),IF($R14&lt;0,"Negative total cost",""),IF(AND($S14&lt;&gt;"",$E14&lt;$S14),"Odometer below previous service odometer",""),IF($P14&gt;SUM($H14,$L14,$M14,$N14),"Taxable amount exceeds the pre-tax cost",""))="","OK","Review: "&amp;TEXTJOIN(", ",TRUE,IF($B14="","Missing service date",""),IF(OR($C14="",COUNTIF('Vehicles'!$A$9:$A$108,$C14)=0),"Unknown Unit ID",""),IF($E14="","Missing odometer",""),IF(COUNTIF('Maintenance Log'!$A$9:$A$108,$A14)&gt;1,"Duplicate work order",""),IF($R14&lt;0,"Negative total cost",""),IF(AND($S14&lt;&gt;"",$E14&lt;$S14),"Odometer below previous service odometer",""),IF($P14&gt;SUM($H14,$L14,$M14,$N14),"Taxable amount exceeds the pre-tax cost",""))))</f>
        <v/>
      </c>
    </row>
    <row r="15">
      <c r="A15" s="25" t="inlineStr">
        <is>
          <t>WO-26007</t>
        </is>
      </c>
      <c r="B15" s="26" t="n">
        <v>46123</v>
      </c>
      <c r="C15" s="25" t="inlineStr">
        <is>
          <t>TRK-101</t>
        </is>
      </c>
      <c r="D15" s="25" t="inlineStr">
        <is>
          <t>Fleet Garage</t>
        </is>
      </c>
      <c r="E15" s="27" t="n">
        <v>72480</v>
      </c>
      <c r="F15" s="25" t="inlineStr">
        <is>
          <t>Electrical</t>
        </is>
      </c>
      <c r="G15" s="25" t="inlineStr">
        <is>
          <t>Replace alternator belt tensioner and battery cable</t>
        </is>
      </c>
      <c r="H15" s="28" t="n">
        <v>198.6</v>
      </c>
      <c r="I15" s="45" t="n">
        <v>2.5</v>
      </c>
      <c r="J15" s="28" t="n"/>
      <c r="K15" s="14">
        <f>IF($A15="","",IF($J15="",'Settings'!$B$6,$J15))</f>
        <v/>
      </c>
      <c r="L15" s="14">
        <f>IF($A15="","",IFERROR($I15*$K15,0))</f>
        <v/>
      </c>
      <c r="M15" s="28" t="n">
        <v>0</v>
      </c>
      <c r="N15" s="28" t="n">
        <v>0</v>
      </c>
      <c r="O15" s="45" t="n">
        <v>0</v>
      </c>
      <c r="P15" s="28" t="n">
        <v>198.6</v>
      </c>
      <c r="Q15" s="14">
        <f>IF($A15="","",IFERROR($P15*'Settings'!$B$7,0))</f>
        <v/>
      </c>
      <c r="R15" s="14">
        <f>IF($A15="","",IFERROR(SUM($H15,$L15,$M15,$N15,$Q15),0))</f>
        <v/>
      </c>
      <c r="S15" s="30">
        <f>IF($A15="","",IFERROR(MAX(MAXIFS('Maintenance Log'!$E$9:$E$108,'Maintenance Log'!$C$9:$C$108,$C15,'Maintenance Log'!$B$9:$B$108,"&lt;"&amp;$B15),INDEX('Vehicles'!$I$9:$I$108,MATCH($C15,'Vehicles'!$A$9:$A$108,0))),""))</f>
        <v/>
      </c>
      <c r="T15" s="30">
        <f>IF($A15="","",IFERROR($E15-$S15,""))</f>
        <v/>
      </c>
      <c r="U15" s="31">
        <f>IF($A15="","",IFERROR($R15/$T15,""))</f>
        <v/>
      </c>
      <c r="V15" s="25" t="inlineStr">
        <is>
          <t>FG-260411</t>
        </is>
      </c>
      <c r="W15" s="25" t="inlineStr">
        <is>
          <t>Paid</t>
        </is>
      </c>
      <c r="X15" s="25" t="inlineStr">
        <is>
          <t>Charging system tested normally.</t>
        </is>
      </c>
      <c r="Y15" s="12">
        <f>IF($A15="","",IF(TEXTJOIN(", ",TRUE,IF($B15="","Missing service date",""),IF(OR($C15="",COUNTIF('Vehicles'!$A$9:$A$108,$C15)=0),"Unknown Unit ID",""),IF($E15="","Missing odometer",""),IF(COUNTIF('Maintenance Log'!$A$9:$A$108,$A15)&gt;1,"Duplicate work order",""),IF($R15&lt;0,"Negative total cost",""),IF(AND($S15&lt;&gt;"",$E15&lt;$S15),"Odometer below previous service odometer",""),IF($P15&gt;SUM($H15,$L15,$M15,$N15),"Taxable amount exceeds the pre-tax cost",""))="","OK","Review: "&amp;TEXTJOIN(", ",TRUE,IF($B15="","Missing service date",""),IF(OR($C15="",COUNTIF('Vehicles'!$A$9:$A$108,$C15)=0),"Unknown Unit ID",""),IF($E15="","Missing odometer",""),IF(COUNTIF('Maintenance Log'!$A$9:$A$108,$A15)&gt;1,"Duplicate work order",""),IF($R15&lt;0,"Negative total cost",""),IF(AND($S15&lt;&gt;"",$E15&lt;$S15),"Odometer below previous service odometer",""),IF($P15&gt;SUM($H15,$L15,$M15,$N15),"Taxable amount exceeds the pre-tax cost",""))))</f>
        <v/>
      </c>
    </row>
    <row r="16">
      <c r="A16" s="25" t="inlineStr">
        <is>
          <t>WO-26008</t>
        </is>
      </c>
      <c r="B16" s="26" t="n">
        <v>46144</v>
      </c>
      <c r="C16" s="25" t="inlineStr">
        <is>
          <t>VAN-219</t>
        </is>
      </c>
      <c r="D16" s="25" t="inlineStr">
        <is>
          <t>Euro Van Service</t>
        </is>
      </c>
      <c r="E16" s="27" t="n">
        <v>55950</v>
      </c>
      <c r="F16" s="25" t="inlineStr">
        <is>
          <t>Preventive Maintenance</t>
        </is>
      </c>
      <c r="G16" s="25" t="inlineStr">
        <is>
          <t>Synthetic oil service, filters, and safety inspection</t>
        </is>
      </c>
      <c r="H16" s="28" t="n">
        <v>215.8</v>
      </c>
      <c r="I16" s="45" t="n">
        <v>2</v>
      </c>
      <c r="J16" s="28" t="n"/>
      <c r="K16" s="14">
        <f>IF($A16="","",IF($J16="",'Settings'!$B$6,$J16))</f>
        <v/>
      </c>
      <c r="L16" s="14">
        <f>IF($A16="","",IFERROR($I16*$K16,0))</f>
        <v/>
      </c>
      <c r="M16" s="28" t="n">
        <v>0</v>
      </c>
      <c r="N16" s="28" t="n">
        <v>15</v>
      </c>
      <c r="O16" s="45" t="n">
        <v>3</v>
      </c>
      <c r="P16" s="28" t="n">
        <v>230.8</v>
      </c>
      <c r="Q16" s="14">
        <f>IF($A16="","",IFERROR($P16*'Settings'!$B$7,0))</f>
        <v/>
      </c>
      <c r="R16" s="14">
        <f>IF($A16="","",IFERROR(SUM($H16,$L16,$M16,$N16,$Q16),0))</f>
        <v/>
      </c>
      <c r="S16" s="30">
        <f>IF($A16="","",IFERROR(MAX(MAXIFS('Maintenance Log'!$E$9:$E$108,'Maintenance Log'!$C$9:$C$108,$C16,'Maintenance Log'!$B$9:$B$108,"&lt;"&amp;$B16),INDEX('Vehicles'!$I$9:$I$108,MATCH($C16,'Vehicles'!$A$9:$A$108,0))),""))</f>
        <v/>
      </c>
      <c r="T16" s="30">
        <f>IF($A16="","",IFERROR($E16-$S16,""))</f>
        <v/>
      </c>
      <c r="U16" s="31">
        <f>IF($A16="","",IFERROR($R16/$T16,""))</f>
        <v/>
      </c>
      <c r="V16" s="25" t="inlineStr">
        <is>
          <t>EVS-98207</t>
        </is>
      </c>
      <c r="W16" s="25" t="inlineStr">
        <is>
          <t>Paid</t>
        </is>
      </c>
      <c r="X16" s="25" t="inlineStr">
        <is>
          <t>Vehicle returned to service.</t>
        </is>
      </c>
      <c r="Y16" s="12">
        <f>IF($A16="","",IF(TEXTJOIN(", ",TRUE,IF($B16="","Missing service date",""),IF(OR($C16="",COUNTIF('Vehicles'!$A$9:$A$108,$C16)=0),"Unknown Unit ID",""),IF($E16="","Missing odometer",""),IF(COUNTIF('Maintenance Log'!$A$9:$A$108,$A16)&gt;1,"Duplicate work order",""),IF($R16&lt;0,"Negative total cost",""),IF(AND($S16&lt;&gt;"",$E16&lt;$S16),"Odometer below previous service odometer",""),IF($P16&gt;SUM($H16,$L16,$M16,$N16),"Taxable amount exceeds the pre-tax cost",""))="","OK","Review: "&amp;TEXTJOIN(", ",TRUE,IF($B16="","Missing service date",""),IF(OR($C16="",COUNTIF('Vehicles'!$A$9:$A$108,$C16)=0),"Unknown Unit ID",""),IF($E16="","Missing odometer",""),IF(COUNTIF('Maintenance Log'!$A$9:$A$108,$A16)&gt;1,"Duplicate work order",""),IF($R16&lt;0,"Negative total cost",""),IF(AND($S16&lt;&gt;"",$E16&lt;$S16),"Odometer below previous service odometer",""),IF($P16&gt;SUM($H16,$L16,$M16,$N16),"Taxable amount exceeds the pre-tax cost",""))))</f>
        <v/>
      </c>
    </row>
    <row r="17">
      <c r="A17" s="25" t="inlineStr">
        <is>
          <t>WO-26009</t>
        </is>
      </c>
      <c r="B17" s="26" t="n">
        <v>46161</v>
      </c>
      <c r="C17" s="25" t="inlineStr">
        <is>
          <t>TRK-126</t>
        </is>
      </c>
      <c r="D17" s="25" t="inlineStr">
        <is>
          <t>Precision Transmission</t>
        </is>
      </c>
      <c r="E17" s="27" t="n">
        <v>124850</v>
      </c>
      <c r="F17" s="25" t="inlineStr">
        <is>
          <t>Transmission</t>
        </is>
      </c>
      <c r="G17" s="25" t="inlineStr">
        <is>
          <t>Rebuild automatic transmission and replace fluid</t>
        </is>
      </c>
      <c r="H17" s="28" t="n">
        <v>0</v>
      </c>
      <c r="I17" s="45" t="n">
        <v>0</v>
      </c>
      <c r="J17" s="28" t="n"/>
      <c r="K17" s="14">
        <f>IF($A17="","",IF($J17="",'Settings'!$B$6,$J17))</f>
        <v/>
      </c>
      <c r="L17" s="14">
        <f>IF($A17="","",IFERROR($I17*$K17,0))</f>
        <v/>
      </c>
      <c r="M17" s="28" t="n">
        <v>2640</v>
      </c>
      <c r="N17" s="28" t="n">
        <v>45</v>
      </c>
      <c r="O17" s="45" t="n">
        <v>4.5</v>
      </c>
      <c r="P17" s="28" t="n">
        <v>1600</v>
      </c>
      <c r="Q17" s="14">
        <f>IF($A17="","",IFERROR($P17*'Settings'!$B$7,0))</f>
        <v/>
      </c>
      <c r="R17" s="14">
        <f>IF($A17="","",IFERROR(SUM($H17,$L17,$M17,$N17,$Q17),0))</f>
        <v/>
      </c>
      <c r="S17" s="30">
        <f>IF($A17="","",IFERROR(MAX(MAXIFS('Maintenance Log'!$E$9:$E$108,'Maintenance Log'!$C$9:$C$108,$C17,'Maintenance Log'!$B$9:$B$108,"&lt;"&amp;$B17),INDEX('Vehicles'!$I$9:$I$108,MATCH($C17,'Vehicles'!$A$9:$A$108,0))),""))</f>
        <v/>
      </c>
      <c r="T17" s="30">
        <f>IF($A17="","",IFERROR($E17-$S17,""))</f>
        <v/>
      </c>
      <c r="U17" s="31">
        <f>IF($A17="","",IFERROR($R17/$T17,""))</f>
        <v/>
      </c>
      <c r="V17" s="25" t="inlineStr">
        <is>
          <t>PT-74019</t>
        </is>
      </c>
      <c r="W17" s="25" t="inlineStr">
        <is>
          <t>Pending</t>
        </is>
      </c>
      <c r="X17" s="25" t="inlineStr">
        <is>
          <t>Awaiting final vendor payment.</t>
        </is>
      </c>
      <c r="Y17" s="12">
        <f>IF($A17="","",IF(TEXTJOIN(", ",TRUE,IF($B17="","Missing service date",""),IF(OR($C17="",COUNTIF('Vehicles'!$A$9:$A$108,$C17)=0),"Unknown Unit ID",""),IF($E17="","Missing odometer",""),IF(COUNTIF('Maintenance Log'!$A$9:$A$108,$A17)&gt;1,"Duplicate work order",""),IF($R17&lt;0,"Negative total cost",""),IF(AND($S17&lt;&gt;"",$E17&lt;$S17),"Odometer below previous service odometer",""),IF($P17&gt;SUM($H17,$L17,$M17,$N17),"Taxable amount exceeds the pre-tax cost",""))="","OK","Review: "&amp;TEXTJOIN(", ",TRUE,IF($B17="","Missing service date",""),IF(OR($C17="",COUNTIF('Vehicles'!$A$9:$A$108,$C17)=0),"Unknown Unit ID",""),IF($E17="","Missing odometer",""),IF(COUNTIF('Maintenance Log'!$A$9:$A$108,$A17)&gt;1,"Duplicate work order",""),IF($R17&lt;0,"Negative total cost",""),IF(AND($S17&lt;&gt;"",$E17&lt;$S17),"Odometer below previous service odometer",""),IF($P17&gt;SUM($H17,$L17,$M17,$N17),"Taxable amount exceeds the pre-tax cost",""))))</f>
        <v/>
      </c>
    </row>
    <row r="18">
      <c r="A18" s="25" t="inlineStr">
        <is>
          <t>WO-26010</t>
        </is>
      </c>
      <c r="B18" s="26" t="n">
        <v>46179</v>
      </c>
      <c r="C18" s="25" t="inlineStr">
        <is>
          <t>VAN-204</t>
        </is>
      </c>
      <c r="D18" s="25" t="inlineStr">
        <is>
          <t>Fleet Garage</t>
        </is>
      </c>
      <c r="E18" s="27" t="n">
        <v>50180</v>
      </c>
      <c r="F18" s="25" t="inlineStr">
        <is>
          <t>Preventive Maintenance</t>
        </is>
      </c>
      <c r="G18" s="25" t="inlineStr">
        <is>
          <t>Oil service, cabin filter, tire rotation, and inspection</t>
        </is>
      </c>
      <c r="H18" s="28" t="n">
        <v>190.25</v>
      </c>
      <c r="I18" s="45" t="n">
        <v>1.7</v>
      </c>
      <c r="J18" s="28" t="n"/>
      <c r="K18" s="14">
        <f>IF($A18="","",IF($J18="",'Settings'!$B$6,$J18))</f>
        <v/>
      </c>
      <c r="L18" s="14">
        <f>IF($A18="","",IFERROR($I18*$K18,0))</f>
        <v/>
      </c>
      <c r="M18" s="28" t="n">
        <v>0</v>
      </c>
      <c r="N18" s="28" t="n">
        <v>12</v>
      </c>
      <c r="O18" s="45" t="n">
        <v>2.2</v>
      </c>
      <c r="P18" s="28" t="n">
        <v>202.25</v>
      </c>
      <c r="Q18" s="14">
        <f>IF($A18="","",IFERROR($P18*'Settings'!$B$7,0))</f>
        <v/>
      </c>
      <c r="R18" s="14">
        <f>IF($A18="","",IFERROR(SUM($H18,$L18,$M18,$N18,$Q18),0))</f>
        <v/>
      </c>
      <c r="S18" s="30">
        <f>IF($A18="","",IFERROR(MAX(MAXIFS('Maintenance Log'!$E$9:$E$108,'Maintenance Log'!$C$9:$C$108,$C18,'Maintenance Log'!$B$9:$B$108,"&lt;"&amp;$B18),INDEX('Vehicles'!$I$9:$I$108,MATCH($C18,'Vehicles'!$A$9:$A$108,0))),""))</f>
        <v/>
      </c>
      <c r="T18" s="30">
        <f>IF($A18="","",IFERROR($E18-$S18,""))</f>
        <v/>
      </c>
      <c r="U18" s="31">
        <f>IF($A18="","",IFERROR($R18/$T18,""))</f>
        <v/>
      </c>
      <c r="V18" s="25" t="inlineStr">
        <is>
          <t>FG-260606</t>
        </is>
      </c>
      <c r="W18" s="25" t="inlineStr">
        <is>
          <t>Paid</t>
        </is>
      </c>
      <c r="X18" s="25" t="inlineStr">
        <is>
          <t>Monitor front tire wear.</t>
        </is>
      </c>
      <c r="Y18" s="12">
        <f>IF($A18="","",IF(TEXTJOIN(", ",TRUE,IF($B18="","Missing service date",""),IF(OR($C18="",COUNTIF('Vehicles'!$A$9:$A$108,$C18)=0),"Unknown Unit ID",""),IF($E18="","Missing odometer",""),IF(COUNTIF('Maintenance Log'!$A$9:$A$108,$A18)&gt;1,"Duplicate work order",""),IF($R18&lt;0,"Negative total cost",""),IF(AND($S18&lt;&gt;"",$E18&lt;$S18),"Odometer below previous service odometer",""),IF($P18&gt;SUM($H18,$L18,$M18,$N18),"Taxable amount exceeds the pre-tax cost",""))="","OK","Review: "&amp;TEXTJOIN(", ",TRUE,IF($B18="","Missing service date",""),IF(OR($C18="",COUNTIF('Vehicles'!$A$9:$A$108,$C18)=0),"Unknown Unit ID",""),IF($E18="","Missing odometer",""),IF(COUNTIF('Maintenance Log'!$A$9:$A$108,$A18)&gt;1,"Duplicate work order",""),IF($R18&lt;0,"Negative total cost",""),IF(AND($S18&lt;&gt;"",$E18&lt;$S18),"Odometer below previous service odometer",""),IF($P18&gt;SUM($H18,$L18,$M18,$N18),"Taxable amount exceeds the pre-tax cost",""))))</f>
        <v/>
      </c>
    </row>
    <row r="19">
      <c r="A19" s="25" t="n"/>
      <c r="B19" s="26" t="n"/>
      <c r="C19" s="25" t="n"/>
      <c r="D19" s="25" t="n"/>
      <c r="E19" s="27" t="n"/>
      <c r="F19" s="25" t="n"/>
      <c r="G19" s="25" t="n"/>
      <c r="H19" s="28" t="n"/>
      <c r="I19" s="45" t="n"/>
      <c r="J19" s="28" t="n"/>
      <c r="K19" s="14">
        <f>IF($A19="","",IF($J19="",'Settings'!$B$6,$J19))</f>
        <v/>
      </c>
      <c r="L19" s="14">
        <f>IF($A19="","",IFERROR($I19*$K19,0))</f>
        <v/>
      </c>
      <c r="M19" s="28" t="n"/>
      <c r="N19" s="28" t="n"/>
      <c r="O19" s="45" t="n"/>
      <c r="P19" s="28" t="n"/>
      <c r="Q19" s="14">
        <f>IF($A19="","",IFERROR($P19*'Settings'!$B$7,0))</f>
        <v/>
      </c>
      <c r="R19" s="14">
        <f>IF($A19="","",IFERROR(SUM($H19,$L19,$M19,$N19,$Q19),0))</f>
        <v/>
      </c>
      <c r="S19" s="30">
        <f>IF($A19="","",IFERROR(MAX(MAXIFS('Maintenance Log'!$E$9:$E$108,'Maintenance Log'!$C$9:$C$108,$C19,'Maintenance Log'!$B$9:$B$108,"&lt;"&amp;$B19),INDEX('Vehicles'!$I$9:$I$108,MATCH($C19,'Vehicles'!$A$9:$A$108,0))),""))</f>
        <v/>
      </c>
      <c r="T19" s="30">
        <f>IF($A19="","",IFERROR($E19-$S19,""))</f>
        <v/>
      </c>
      <c r="U19" s="31">
        <f>IF($A19="","",IFERROR($R19/$T19,""))</f>
        <v/>
      </c>
      <c r="V19" s="25" t="n"/>
      <c r="W19" s="25" t="n"/>
      <c r="X19" s="25" t="n"/>
      <c r="Y19" s="12">
        <f>IF($A19="","",IF(TEXTJOIN(", ",TRUE,IF($B19="","Missing service date",""),IF(OR($C19="",COUNTIF('Vehicles'!$A$9:$A$108,$C19)=0),"Unknown Unit ID",""),IF($E19="","Missing odometer",""),IF(COUNTIF('Maintenance Log'!$A$9:$A$108,$A19)&gt;1,"Duplicate work order",""),IF($R19&lt;0,"Negative total cost",""),IF(AND($S19&lt;&gt;"",$E19&lt;$S19),"Odometer below previous service odometer",""),IF($P19&gt;SUM($H19,$L19,$M19,$N19),"Taxable amount exceeds the pre-tax cost",""))="","OK","Review: "&amp;TEXTJOIN(", ",TRUE,IF($B19="","Missing service date",""),IF(OR($C19="",COUNTIF('Vehicles'!$A$9:$A$108,$C19)=0),"Unknown Unit ID",""),IF($E19="","Missing odometer",""),IF(COUNTIF('Maintenance Log'!$A$9:$A$108,$A19)&gt;1,"Duplicate work order",""),IF($R19&lt;0,"Negative total cost",""),IF(AND($S19&lt;&gt;"",$E19&lt;$S19),"Odometer below previous service odometer",""),IF($P19&gt;SUM($H19,$L19,$M19,$N19),"Taxable amount exceeds the pre-tax cost",""))))</f>
        <v/>
      </c>
    </row>
    <row r="20">
      <c r="A20" s="25" t="n"/>
      <c r="B20" s="26" t="n"/>
      <c r="C20" s="25" t="n"/>
      <c r="D20" s="25" t="n"/>
      <c r="E20" s="27" t="n"/>
      <c r="F20" s="25" t="n"/>
      <c r="G20" s="25" t="n"/>
      <c r="H20" s="28" t="n"/>
      <c r="I20" s="45" t="n"/>
      <c r="J20" s="28" t="n"/>
      <c r="K20" s="14">
        <f>IF($A20="","",IF($J20="",'Settings'!$B$6,$J20))</f>
        <v/>
      </c>
      <c r="L20" s="14">
        <f>IF($A20="","",IFERROR($I20*$K20,0))</f>
        <v/>
      </c>
      <c r="M20" s="28" t="n"/>
      <c r="N20" s="28" t="n"/>
      <c r="O20" s="45" t="n"/>
      <c r="P20" s="28" t="n"/>
      <c r="Q20" s="14">
        <f>IF($A20="","",IFERROR($P20*'Settings'!$B$7,0))</f>
        <v/>
      </c>
      <c r="R20" s="14">
        <f>IF($A20="","",IFERROR(SUM($H20,$L20,$M20,$N20,$Q20),0))</f>
        <v/>
      </c>
      <c r="S20" s="30">
        <f>IF($A20="","",IFERROR(MAX(MAXIFS('Maintenance Log'!$E$9:$E$108,'Maintenance Log'!$C$9:$C$108,$C20,'Maintenance Log'!$B$9:$B$108,"&lt;"&amp;$B20),INDEX('Vehicles'!$I$9:$I$108,MATCH($C20,'Vehicles'!$A$9:$A$108,0))),""))</f>
        <v/>
      </c>
      <c r="T20" s="30">
        <f>IF($A20="","",IFERROR($E20-$S20,""))</f>
        <v/>
      </c>
      <c r="U20" s="31">
        <f>IF($A20="","",IFERROR($R20/$T20,""))</f>
        <v/>
      </c>
      <c r="V20" s="25" t="n"/>
      <c r="W20" s="25" t="n"/>
      <c r="X20" s="25" t="n"/>
      <c r="Y20" s="12">
        <f>IF($A20="","",IF(TEXTJOIN(", ",TRUE,IF($B20="","Missing service date",""),IF(OR($C20="",COUNTIF('Vehicles'!$A$9:$A$108,$C20)=0),"Unknown Unit ID",""),IF($E20="","Missing odometer",""),IF(COUNTIF('Maintenance Log'!$A$9:$A$108,$A20)&gt;1,"Duplicate work order",""),IF($R20&lt;0,"Negative total cost",""),IF(AND($S20&lt;&gt;"",$E20&lt;$S20),"Odometer below previous service odometer",""),IF($P20&gt;SUM($H20,$L20,$M20,$N20),"Taxable amount exceeds the pre-tax cost",""))="","OK","Review: "&amp;TEXTJOIN(", ",TRUE,IF($B20="","Missing service date",""),IF(OR($C20="",COUNTIF('Vehicles'!$A$9:$A$108,$C20)=0),"Unknown Unit ID",""),IF($E20="","Missing odometer",""),IF(COUNTIF('Maintenance Log'!$A$9:$A$108,$A20)&gt;1,"Duplicate work order",""),IF($R20&lt;0,"Negative total cost",""),IF(AND($S20&lt;&gt;"",$E20&lt;$S20),"Odometer below previous service odometer",""),IF($P20&gt;SUM($H20,$L20,$M20,$N20),"Taxable amount exceeds the pre-tax cost",""))))</f>
        <v/>
      </c>
    </row>
    <row r="21">
      <c r="A21" s="25" t="n"/>
      <c r="B21" s="26" t="n"/>
      <c r="C21" s="25" t="n"/>
      <c r="D21" s="25" t="n"/>
      <c r="E21" s="27" t="n"/>
      <c r="F21" s="25" t="n"/>
      <c r="G21" s="25" t="n"/>
      <c r="H21" s="28" t="n"/>
      <c r="I21" s="45" t="n"/>
      <c r="J21" s="28" t="n"/>
      <c r="K21" s="14">
        <f>IF($A21="","",IF($J21="",'Settings'!$B$6,$J21))</f>
        <v/>
      </c>
      <c r="L21" s="14">
        <f>IF($A21="","",IFERROR($I21*$K21,0))</f>
        <v/>
      </c>
      <c r="M21" s="28" t="n"/>
      <c r="N21" s="28" t="n"/>
      <c r="O21" s="45" t="n"/>
      <c r="P21" s="28" t="n"/>
      <c r="Q21" s="14">
        <f>IF($A21="","",IFERROR($P21*'Settings'!$B$7,0))</f>
        <v/>
      </c>
      <c r="R21" s="14">
        <f>IF($A21="","",IFERROR(SUM($H21,$L21,$M21,$N21,$Q21),0))</f>
        <v/>
      </c>
      <c r="S21" s="30">
        <f>IF($A21="","",IFERROR(MAX(MAXIFS('Maintenance Log'!$E$9:$E$108,'Maintenance Log'!$C$9:$C$108,$C21,'Maintenance Log'!$B$9:$B$108,"&lt;"&amp;$B21),INDEX('Vehicles'!$I$9:$I$108,MATCH($C21,'Vehicles'!$A$9:$A$108,0))),""))</f>
        <v/>
      </c>
      <c r="T21" s="30">
        <f>IF($A21="","",IFERROR($E21-$S21,""))</f>
        <v/>
      </c>
      <c r="U21" s="31">
        <f>IF($A21="","",IFERROR($R21/$T21,""))</f>
        <v/>
      </c>
      <c r="V21" s="25" t="n"/>
      <c r="W21" s="25" t="n"/>
      <c r="X21" s="25" t="n"/>
      <c r="Y21" s="12">
        <f>IF($A21="","",IF(TEXTJOIN(", ",TRUE,IF($B21="","Missing service date",""),IF(OR($C21="",COUNTIF('Vehicles'!$A$9:$A$108,$C21)=0),"Unknown Unit ID",""),IF($E21="","Missing odometer",""),IF(COUNTIF('Maintenance Log'!$A$9:$A$108,$A21)&gt;1,"Duplicate work order",""),IF($R21&lt;0,"Negative total cost",""),IF(AND($S21&lt;&gt;"",$E21&lt;$S21),"Odometer below previous service odometer",""),IF($P21&gt;SUM($H21,$L21,$M21,$N21),"Taxable amount exceeds the pre-tax cost",""))="","OK","Review: "&amp;TEXTJOIN(", ",TRUE,IF($B21="","Missing service date",""),IF(OR($C21="",COUNTIF('Vehicles'!$A$9:$A$108,$C21)=0),"Unknown Unit ID",""),IF($E21="","Missing odometer",""),IF(COUNTIF('Maintenance Log'!$A$9:$A$108,$A21)&gt;1,"Duplicate work order",""),IF($R21&lt;0,"Negative total cost",""),IF(AND($S21&lt;&gt;"",$E21&lt;$S21),"Odometer below previous service odometer",""),IF($P21&gt;SUM($H21,$L21,$M21,$N21),"Taxable amount exceeds the pre-tax cost",""))))</f>
        <v/>
      </c>
    </row>
    <row r="22">
      <c r="A22" s="25" t="n"/>
      <c r="B22" s="26" t="n"/>
      <c r="C22" s="25" t="n"/>
      <c r="D22" s="25" t="n"/>
      <c r="E22" s="27" t="n"/>
      <c r="F22" s="25" t="n"/>
      <c r="G22" s="25" t="n"/>
      <c r="H22" s="28" t="n"/>
      <c r="I22" s="45" t="n"/>
      <c r="J22" s="28" t="n"/>
      <c r="K22" s="14">
        <f>IF($A22="","",IF($J22="",'Settings'!$B$6,$J22))</f>
        <v/>
      </c>
      <c r="L22" s="14">
        <f>IF($A22="","",IFERROR($I22*$K22,0))</f>
        <v/>
      </c>
      <c r="M22" s="28" t="n"/>
      <c r="N22" s="28" t="n"/>
      <c r="O22" s="45" t="n"/>
      <c r="P22" s="28" t="n"/>
      <c r="Q22" s="14">
        <f>IF($A22="","",IFERROR($P22*'Settings'!$B$7,0))</f>
        <v/>
      </c>
      <c r="R22" s="14">
        <f>IF($A22="","",IFERROR(SUM($H22,$L22,$M22,$N22,$Q22),0))</f>
        <v/>
      </c>
      <c r="S22" s="30">
        <f>IF($A22="","",IFERROR(MAX(MAXIFS('Maintenance Log'!$E$9:$E$108,'Maintenance Log'!$C$9:$C$108,$C22,'Maintenance Log'!$B$9:$B$108,"&lt;"&amp;$B22),INDEX('Vehicles'!$I$9:$I$108,MATCH($C22,'Vehicles'!$A$9:$A$108,0))),""))</f>
        <v/>
      </c>
      <c r="T22" s="30">
        <f>IF($A22="","",IFERROR($E22-$S22,""))</f>
        <v/>
      </c>
      <c r="U22" s="31">
        <f>IF($A22="","",IFERROR($R22/$T22,""))</f>
        <v/>
      </c>
      <c r="V22" s="25" t="n"/>
      <c r="W22" s="25" t="n"/>
      <c r="X22" s="25" t="n"/>
      <c r="Y22" s="12">
        <f>IF($A22="","",IF(TEXTJOIN(", ",TRUE,IF($B22="","Missing service date",""),IF(OR($C22="",COUNTIF('Vehicles'!$A$9:$A$108,$C22)=0),"Unknown Unit ID",""),IF($E22="","Missing odometer",""),IF(COUNTIF('Maintenance Log'!$A$9:$A$108,$A22)&gt;1,"Duplicate work order",""),IF($R22&lt;0,"Negative total cost",""),IF(AND($S22&lt;&gt;"",$E22&lt;$S22),"Odometer below previous service odometer",""),IF($P22&gt;SUM($H22,$L22,$M22,$N22),"Taxable amount exceeds the pre-tax cost",""))="","OK","Review: "&amp;TEXTJOIN(", ",TRUE,IF($B22="","Missing service date",""),IF(OR($C22="",COUNTIF('Vehicles'!$A$9:$A$108,$C22)=0),"Unknown Unit ID",""),IF($E22="","Missing odometer",""),IF(COUNTIF('Maintenance Log'!$A$9:$A$108,$A22)&gt;1,"Duplicate work order",""),IF($R22&lt;0,"Negative total cost",""),IF(AND($S22&lt;&gt;"",$E22&lt;$S22),"Odometer below previous service odometer",""),IF($P22&gt;SUM($H22,$L22,$M22,$N22),"Taxable amount exceeds the pre-tax cost",""))))</f>
        <v/>
      </c>
    </row>
    <row r="23">
      <c r="A23" s="25" t="n"/>
      <c r="B23" s="26" t="n"/>
      <c r="C23" s="25" t="n"/>
      <c r="D23" s="25" t="n"/>
      <c r="E23" s="27" t="n"/>
      <c r="F23" s="25" t="n"/>
      <c r="G23" s="25" t="n"/>
      <c r="H23" s="28" t="n"/>
      <c r="I23" s="45" t="n"/>
      <c r="J23" s="28" t="n"/>
      <c r="K23" s="14">
        <f>IF($A23="","",IF($J23="",'Settings'!$B$6,$J23))</f>
        <v/>
      </c>
      <c r="L23" s="14">
        <f>IF($A23="","",IFERROR($I23*$K23,0))</f>
        <v/>
      </c>
      <c r="M23" s="28" t="n"/>
      <c r="N23" s="28" t="n"/>
      <c r="O23" s="45" t="n"/>
      <c r="P23" s="28" t="n"/>
      <c r="Q23" s="14">
        <f>IF($A23="","",IFERROR($P23*'Settings'!$B$7,0))</f>
        <v/>
      </c>
      <c r="R23" s="14">
        <f>IF($A23="","",IFERROR(SUM($H23,$L23,$M23,$N23,$Q23),0))</f>
        <v/>
      </c>
      <c r="S23" s="30">
        <f>IF($A23="","",IFERROR(MAX(MAXIFS('Maintenance Log'!$E$9:$E$108,'Maintenance Log'!$C$9:$C$108,$C23,'Maintenance Log'!$B$9:$B$108,"&lt;"&amp;$B23),INDEX('Vehicles'!$I$9:$I$108,MATCH($C23,'Vehicles'!$A$9:$A$108,0))),""))</f>
        <v/>
      </c>
      <c r="T23" s="30">
        <f>IF($A23="","",IFERROR($E23-$S23,""))</f>
        <v/>
      </c>
      <c r="U23" s="31">
        <f>IF($A23="","",IFERROR($R23/$T23,""))</f>
        <v/>
      </c>
      <c r="V23" s="25" t="n"/>
      <c r="W23" s="25" t="n"/>
      <c r="X23" s="25" t="n"/>
      <c r="Y23" s="12">
        <f>IF($A23="","",IF(TEXTJOIN(", ",TRUE,IF($B23="","Missing service date",""),IF(OR($C23="",COUNTIF('Vehicles'!$A$9:$A$108,$C23)=0),"Unknown Unit ID",""),IF($E23="","Missing odometer",""),IF(COUNTIF('Maintenance Log'!$A$9:$A$108,$A23)&gt;1,"Duplicate work order",""),IF($R23&lt;0,"Negative total cost",""),IF(AND($S23&lt;&gt;"",$E23&lt;$S23),"Odometer below previous service odometer",""),IF($P23&gt;SUM($H23,$L23,$M23,$N23),"Taxable amount exceeds the pre-tax cost",""))="","OK","Review: "&amp;TEXTJOIN(", ",TRUE,IF($B23="","Missing service date",""),IF(OR($C23="",COUNTIF('Vehicles'!$A$9:$A$108,$C23)=0),"Unknown Unit ID",""),IF($E23="","Missing odometer",""),IF(COUNTIF('Maintenance Log'!$A$9:$A$108,$A23)&gt;1,"Duplicate work order",""),IF($R23&lt;0,"Negative total cost",""),IF(AND($S23&lt;&gt;"",$E23&lt;$S23),"Odometer below previous service odometer",""),IF($P23&gt;SUM($H23,$L23,$M23,$N23),"Taxable amount exceeds the pre-tax cost",""))))</f>
        <v/>
      </c>
    </row>
    <row r="24">
      <c r="A24" s="25" t="n"/>
      <c r="B24" s="26" t="n"/>
      <c r="C24" s="25" t="n"/>
      <c r="D24" s="25" t="n"/>
      <c r="E24" s="27" t="n"/>
      <c r="F24" s="25" t="n"/>
      <c r="G24" s="25" t="n"/>
      <c r="H24" s="28" t="n"/>
      <c r="I24" s="45" t="n"/>
      <c r="J24" s="28" t="n"/>
      <c r="K24" s="14">
        <f>IF($A24="","",IF($J24="",'Settings'!$B$6,$J24))</f>
        <v/>
      </c>
      <c r="L24" s="14">
        <f>IF($A24="","",IFERROR($I24*$K24,0))</f>
        <v/>
      </c>
      <c r="M24" s="28" t="n"/>
      <c r="N24" s="28" t="n"/>
      <c r="O24" s="45" t="n"/>
      <c r="P24" s="28" t="n"/>
      <c r="Q24" s="14">
        <f>IF($A24="","",IFERROR($P24*'Settings'!$B$7,0))</f>
        <v/>
      </c>
      <c r="R24" s="14">
        <f>IF($A24="","",IFERROR(SUM($H24,$L24,$M24,$N24,$Q24),0))</f>
        <v/>
      </c>
      <c r="S24" s="30">
        <f>IF($A24="","",IFERROR(MAX(MAXIFS('Maintenance Log'!$E$9:$E$108,'Maintenance Log'!$C$9:$C$108,$C24,'Maintenance Log'!$B$9:$B$108,"&lt;"&amp;$B24),INDEX('Vehicles'!$I$9:$I$108,MATCH($C24,'Vehicles'!$A$9:$A$108,0))),""))</f>
        <v/>
      </c>
      <c r="T24" s="30">
        <f>IF($A24="","",IFERROR($E24-$S24,""))</f>
        <v/>
      </c>
      <c r="U24" s="31">
        <f>IF($A24="","",IFERROR($R24/$T24,""))</f>
        <v/>
      </c>
      <c r="V24" s="25" t="n"/>
      <c r="W24" s="25" t="n"/>
      <c r="X24" s="25" t="n"/>
      <c r="Y24" s="12">
        <f>IF($A24="","",IF(TEXTJOIN(", ",TRUE,IF($B24="","Missing service date",""),IF(OR($C24="",COUNTIF('Vehicles'!$A$9:$A$108,$C24)=0),"Unknown Unit ID",""),IF($E24="","Missing odometer",""),IF(COUNTIF('Maintenance Log'!$A$9:$A$108,$A24)&gt;1,"Duplicate work order",""),IF($R24&lt;0,"Negative total cost",""),IF(AND($S24&lt;&gt;"",$E24&lt;$S24),"Odometer below previous service odometer",""),IF($P24&gt;SUM($H24,$L24,$M24,$N24),"Taxable amount exceeds the pre-tax cost",""))="","OK","Review: "&amp;TEXTJOIN(", ",TRUE,IF($B24="","Missing service date",""),IF(OR($C24="",COUNTIF('Vehicles'!$A$9:$A$108,$C24)=0),"Unknown Unit ID",""),IF($E24="","Missing odometer",""),IF(COUNTIF('Maintenance Log'!$A$9:$A$108,$A24)&gt;1,"Duplicate work order",""),IF($R24&lt;0,"Negative total cost",""),IF(AND($S24&lt;&gt;"",$E24&lt;$S24),"Odometer below previous service odometer",""),IF($P24&gt;SUM($H24,$L24,$M24,$N24),"Taxable amount exceeds the pre-tax cost",""))))</f>
        <v/>
      </c>
    </row>
    <row r="25">
      <c r="A25" s="25" t="n"/>
      <c r="B25" s="26" t="n"/>
      <c r="C25" s="25" t="n"/>
      <c r="D25" s="25" t="n"/>
      <c r="E25" s="27" t="n"/>
      <c r="F25" s="25" t="n"/>
      <c r="G25" s="25" t="n"/>
      <c r="H25" s="28" t="n"/>
      <c r="I25" s="45" t="n"/>
      <c r="J25" s="28" t="n"/>
      <c r="K25" s="14">
        <f>IF($A25="","",IF($J25="",'Settings'!$B$6,$J25))</f>
        <v/>
      </c>
      <c r="L25" s="14">
        <f>IF($A25="","",IFERROR($I25*$K25,0))</f>
        <v/>
      </c>
      <c r="M25" s="28" t="n"/>
      <c r="N25" s="28" t="n"/>
      <c r="O25" s="45" t="n"/>
      <c r="P25" s="28" t="n"/>
      <c r="Q25" s="14">
        <f>IF($A25="","",IFERROR($P25*'Settings'!$B$7,0))</f>
        <v/>
      </c>
      <c r="R25" s="14">
        <f>IF($A25="","",IFERROR(SUM($H25,$L25,$M25,$N25,$Q25),0))</f>
        <v/>
      </c>
      <c r="S25" s="30">
        <f>IF($A25="","",IFERROR(MAX(MAXIFS('Maintenance Log'!$E$9:$E$108,'Maintenance Log'!$C$9:$C$108,$C25,'Maintenance Log'!$B$9:$B$108,"&lt;"&amp;$B25),INDEX('Vehicles'!$I$9:$I$108,MATCH($C25,'Vehicles'!$A$9:$A$108,0))),""))</f>
        <v/>
      </c>
      <c r="T25" s="30">
        <f>IF($A25="","",IFERROR($E25-$S25,""))</f>
        <v/>
      </c>
      <c r="U25" s="31">
        <f>IF($A25="","",IFERROR($R25/$T25,""))</f>
        <v/>
      </c>
      <c r="V25" s="25" t="n"/>
      <c r="W25" s="25" t="n"/>
      <c r="X25" s="25" t="n"/>
      <c r="Y25" s="12">
        <f>IF($A25="","",IF(TEXTJOIN(", ",TRUE,IF($B25="","Missing service date",""),IF(OR($C25="",COUNTIF('Vehicles'!$A$9:$A$108,$C25)=0),"Unknown Unit ID",""),IF($E25="","Missing odometer",""),IF(COUNTIF('Maintenance Log'!$A$9:$A$108,$A25)&gt;1,"Duplicate work order",""),IF($R25&lt;0,"Negative total cost",""),IF(AND($S25&lt;&gt;"",$E25&lt;$S25),"Odometer below previous service odometer",""),IF($P25&gt;SUM($H25,$L25,$M25,$N25),"Taxable amount exceeds the pre-tax cost",""))="","OK","Review: "&amp;TEXTJOIN(", ",TRUE,IF($B25="","Missing service date",""),IF(OR($C25="",COUNTIF('Vehicles'!$A$9:$A$108,$C25)=0),"Unknown Unit ID",""),IF($E25="","Missing odometer",""),IF(COUNTIF('Maintenance Log'!$A$9:$A$108,$A25)&gt;1,"Duplicate work order",""),IF($R25&lt;0,"Negative total cost",""),IF(AND($S25&lt;&gt;"",$E25&lt;$S25),"Odometer below previous service odometer",""),IF($P25&gt;SUM($H25,$L25,$M25,$N25),"Taxable amount exceeds the pre-tax cost",""))))</f>
        <v/>
      </c>
    </row>
    <row r="26">
      <c r="A26" s="25" t="n"/>
      <c r="B26" s="26" t="n"/>
      <c r="C26" s="25" t="n"/>
      <c r="D26" s="25" t="n"/>
      <c r="E26" s="27" t="n"/>
      <c r="F26" s="25" t="n"/>
      <c r="G26" s="25" t="n"/>
      <c r="H26" s="28" t="n"/>
      <c r="I26" s="45" t="n"/>
      <c r="J26" s="28" t="n"/>
      <c r="K26" s="14">
        <f>IF($A26="","",IF($J26="",'Settings'!$B$6,$J26))</f>
        <v/>
      </c>
      <c r="L26" s="14">
        <f>IF($A26="","",IFERROR($I26*$K26,0))</f>
        <v/>
      </c>
      <c r="M26" s="28" t="n"/>
      <c r="N26" s="28" t="n"/>
      <c r="O26" s="45" t="n"/>
      <c r="P26" s="28" t="n"/>
      <c r="Q26" s="14">
        <f>IF($A26="","",IFERROR($P26*'Settings'!$B$7,0))</f>
        <v/>
      </c>
      <c r="R26" s="14">
        <f>IF($A26="","",IFERROR(SUM($H26,$L26,$M26,$N26,$Q26),0))</f>
        <v/>
      </c>
      <c r="S26" s="30">
        <f>IF($A26="","",IFERROR(MAX(MAXIFS('Maintenance Log'!$E$9:$E$108,'Maintenance Log'!$C$9:$C$108,$C26,'Maintenance Log'!$B$9:$B$108,"&lt;"&amp;$B26),INDEX('Vehicles'!$I$9:$I$108,MATCH($C26,'Vehicles'!$A$9:$A$108,0))),""))</f>
        <v/>
      </c>
      <c r="T26" s="30">
        <f>IF($A26="","",IFERROR($E26-$S26,""))</f>
        <v/>
      </c>
      <c r="U26" s="31">
        <f>IF($A26="","",IFERROR($R26/$T26,""))</f>
        <v/>
      </c>
      <c r="V26" s="25" t="n"/>
      <c r="W26" s="25" t="n"/>
      <c r="X26" s="25" t="n"/>
      <c r="Y26" s="12">
        <f>IF($A26="","",IF(TEXTJOIN(", ",TRUE,IF($B26="","Missing service date",""),IF(OR($C26="",COUNTIF('Vehicles'!$A$9:$A$108,$C26)=0),"Unknown Unit ID",""),IF($E26="","Missing odometer",""),IF(COUNTIF('Maintenance Log'!$A$9:$A$108,$A26)&gt;1,"Duplicate work order",""),IF($R26&lt;0,"Negative total cost",""),IF(AND($S26&lt;&gt;"",$E26&lt;$S26),"Odometer below previous service odometer",""),IF($P26&gt;SUM($H26,$L26,$M26,$N26),"Taxable amount exceeds the pre-tax cost",""))="","OK","Review: "&amp;TEXTJOIN(", ",TRUE,IF($B26="","Missing service date",""),IF(OR($C26="",COUNTIF('Vehicles'!$A$9:$A$108,$C26)=0),"Unknown Unit ID",""),IF($E26="","Missing odometer",""),IF(COUNTIF('Maintenance Log'!$A$9:$A$108,$A26)&gt;1,"Duplicate work order",""),IF($R26&lt;0,"Negative total cost",""),IF(AND($S26&lt;&gt;"",$E26&lt;$S26),"Odometer below previous service odometer",""),IF($P26&gt;SUM($H26,$L26,$M26,$N26),"Taxable amount exceeds the pre-tax cost",""))))</f>
        <v/>
      </c>
    </row>
    <row r="27">
      <c r="A27" s="25" t="n"/>
      <c r="B27" s="26" t="n"/>
      <c r="C27" s="25" t="n"/>
      <c r="D27" s="25" t="n"/>
      <c r="E27" s="27" t="n"/>
      <c r="F27" s="25" t="n"/>
      <c r="G27" s="25" t="n"/>
      <c r="H27" s="28" t="n"/>
      <c r="I27" s="45" t="n"/>
      <c r="J27" s="28" t="n"/>
      <c r="K27" s="14">
        <f>IF($A27="","",IF($J27="",'Settings'!$B$6,$J27))</f>
        <v/>
      </c>
      <c r="L27" s="14">
        <f>IF($A27="","",IFERROR($I27*$K27,0))</f>
        <v/>
      </c>
      <c r="M27" s="28" t="n"/>
      <c r="N27" s="28" t="n"/>
      <c r="O27" s="45" t="n"/>
      <c r="P27" s="28" t="n"/>
      <c r="Q27" s="14">
        <f>IF($A27="","",IFERROR($P27*'Settings'!$B$7,0))</f>
        <v/>
      </c>
      <c r="R27" s="14">
        <f>IF($A27="","",IFERROR(SUM($H27,$L27,$M27,$N27,$Q27),0))</f>
        <v/>
      </c>
      <c r="S27" s="30">
        <f>IF($A27="","",IFERROR(MAX(MAXIFS('Maintenance Log'!$E$9:$E$108,'Maintenance Log'!$C$9:$C$108,$C27,'Maintenance Log'!$B$9:$B$108,"&lt;"&amp;$B27),INDEX('Vehicles'!$I$9:$I$108,MATCH($C27,'Vehicles'!$A$9:$A$108,0))),""))</f>
        <v/>
      </c>
      <c r="T27" s="30">
        <f>IF($A27="","",IFERROR($E27-$S27,""))</f>
        <v/>
      </c>
      <c r="U27" s="31">
        <f>IF($A27="","",IFERROR($R27/$T27,""))</f>
        <v/>
      </c>
      <c r="V27" s="25" t="n"/>
      <c r="W27" s="25" t="n"/>
      <c r="X27" s="25" t="n"/>
      <c r="Y27" s="12">
        <f>IF($A27="","",IF(TEXTJOIN(", ",TRUE,IF($B27="","Missing service date",""),IF(OR($C27="",COUNTIF('Vehicles'!$A$9:$A$108,$C27)=0),"Unknown Unit ID",""),IF($E27="","Missing odometer",""),IF(COUNTIF('Maintenance Log'!$A$9:$A$108,$A27)&gt;1,"Duplicate work order",""),IF($R27&lt;0,"Negative total cost",""),IF(AND($S27&lt;&gt;"",$E27&lt;$S27),"Odometer below previous service odometer",""),IF($P27&gt;SUM($H27,$L27,$M27,$N27),"Taxable amount exceeds the pre-tax cost",""))="","OK","Review: "&amp;TEXTJOIN(", ",TRUE,IF($B27="","Missing service date",""),IF(OR($C27="",COUNTIF('Vehicles'!$A$9:$A$108,$C27)=0),"Unknown Unit ID",""),IF($E27="","Missing odometer",""),IF(COUNTIF('Maintenance Log'!$A$9:$A$108,$A27)&gt;1,"Duplicate work order",""),IF($R27&lt;0,"Negative total cost",""),IF(AND($S27&lt;&gt;"",$E27&lt;$S27),"Odometer below previous service odometer",""),IF($P27&gt;SUM($H27,$L27,$M27,$N27),"Taxable amount exceeds the pre-tax cost",""))))</f>
        <v/>
      </c>
    </row>
    <row r="28">
      <c r="A28" s="25" t="n"/>
      <c r="B28" s="26" t="n"/>
      <c r="C28" s="25" t="n"/>
      <c r="D28" s="25" t="n"/>
      <c r="E28" s="27" t="n"/>
      <c r="F28" s="25" t="n"/>
      <c r="G28" s="25" t="n"/>
      <c r="H28" s="28" t="n"/>
      <c r="I28" s="45" t="n"/>
      <c r="J28" s="28" t="n"/>
      <c r="K28" s="14">
        <f>IF($A28="","",IF($J28="",'Settings'!$B$6,$J28))</f>
        <v/>
      </c>
      <c r="L28" s="14">
        <f>IF($A28="","",IFERROR($I28*$K28,0))</f>
        <v/>
      </c>
      <c r="M28" s="28" t="n"/>
      <c r="N28" s="28" t="n"/>
      <c r="O28" s="45" t="n"/>
      <c r="P28" s="28" t="n"/>
      <c r="Q28" s="14">
        <f>IF($A28="","",IFERROR($P28*'Settings'!$B$7,0))</f>
        <v/>
      </c>
      <c r="R28" s="14">
        <f>IF($A28="","",IFERROR(SUM($H28,$L28,$M28,$N28,$Q28),0))</f>
        <v/>
      </c>
      <c r="S28" s="30">
        <f>IF($A28="","",IFERROR(MAX(MAXIFS('Maintenance Log'!$E$9:$E$108,'Maintenance Log'!$C$9:$C$108,$C28,'Maintenance Log'!$B$9:$B$108,"&lt;"&amp;$B28),INDEX('Vehicles'!$I$9:$I$108,MATCH($C28,'Vehicles'!$A$9:$A$108,0))),""))</f>
        <v/>
      </c>
      <c r="T28" s="30">
        <f>IF($A28="","",IFERROR($E28-$S28,""))</f>
        <v/>
      </c>
      <c r="U28" s="31">
        <f>IF($A28="","",IFERROR($R28/$T28,""))</f>
        <v/>
      </c>
      <c r="V28" s="25" t="n"/>
      <c r="W28" s="25" t="n"/>
      <c r="X28" s="25" t="n"/>
      <c r="Y28" s="12">
        <f>IF($A28="","",IF(TEXTJOIN(", ",TRUE,IF($B28="","Missing service date",""),IF(OR($C28="",COUNTIF('Vehicles'!$A$9:$A$108,$C28)=0),"Unknown Unit ID",""),IF($E28="","Missing odometer",""),IF(COUNTIF('Maintenance Log'!$A$9:$A$108,$A28)&gt;1,"Duplicate work order",""),IF($R28&lt;0,"Negative total cost",""),IF(AND($S28&lt;&gt;"",$E28&lt;$S28),"Odometer below previous service odometer",""),IF($P28&gt;SUM($H28,$L28,$M28,$N28),"Taxable amount exceeds the pre-tax cost",""))="","OK","Review: "&amp;TEXTJOIN(", ",TRUE,IF($B28="","Missing service date",""),IF(OR($C28="",COUNTIF('Vehicles'!$A$9:$A$108,$C28)=0),"Unknown Unit ID",""),IF($E28="","Missing odometer",""),IF(COUNTIF('Maintenance Log'!$A$9:$A$108,$A28)&gt;1,"Duplicate work order",""),IF($R28&lt;0,"Negative total cost",""),IF(AND($S28&lt;&gt;"",$E28&lt;$S28),"Odometer below previous service odometer",""),IF($P28&gt;SUM($H28,$L28,$M28,$N28),"Taxable amount exceeds the pre-tax cost",""))))</f>
        <v/>
      </c>
    </row>
    <row r="29">
      <c r="A29" s="25" t="n"/>
      <c r="B29" s="26" t="n"/>
      <c r="C29" s="25" t="n"/>
      <c r="D29" s="25" t="n"/>
      <c r="E29" s="27" t="n"/>
      <c r="F29" s="25" t="n"/>
      <c r="G29" s="25" t="n"/>
      <c r="H29" s="28" t="n"/>
      <c r="I29" s="45" t="n"/>
      <c r="J29" s="28" t="n"/>
      <c r="K29" s="14">
        <f>IF($A29="","",IF($J29="",'Settings'!$B$6,$J29))</f>
        <v/>
      </c>
      <c r="L29" s="14">
        <f>IF($A29="","",IFERROR($I29*$K29,0))</f>
        <v/>
      </c>
      <c r="M29" s="28" t="n"/>
      <c r="N29" s="28" t="n"/>
      <c r="O29" s="45" t="n"/>
      <c r="P29" s="28" t="n"/>
      <c r="Q29" s="14">
        <f>IF($A29="","",IFERROR($P29*'Settings'!$B$7,0))</f>
        <v/>
      </c>
      <c r="R29" s="14">
        <f>IF($A29="","",IFERROR(SUM($H29,$L29,$M29,$N29,$Q29),0))</f>
        <v/>
      </c>
      <c r="S29" s="30">
        <f>IF($A29="","",IFERROR(MAX(MAXIFS('Maintenance Log'!$E$9:$E$108,'Maintenance Log'!$C$9:$C$108,$C29,'Maintenance Log'!$B$9:$B$108,"&lt;"&amp;$B29),INDEX('Vehicles'!$I$9:$I$108,MATCH($C29,'Vehicles'!$A$9:$A$108,0))),""))</f>
        <v/>
      </c>
      <c r="T29" s="30">
        <f>IF($A29="","",IFERROR($E29-$S29,""))</f>
        <v/>
      </c>
      <c r="U29" s="31">
        <f>IF($A29="","",IFERROR($R29/$T29,""))</f>
        <v/>
      </c>
      <c r="V29" s="25" t="n"/>
      <c r="W29" s="25" t="n"/>
      <c r="X29" s="25" t="n"/>
      <c r="Y29" s="12">
        <f>IF($A29="","",IF(TEXTJOIN(", ",TRUE,IF($B29="","Missing service date",""),IF(OR($C29="",COUNTIF('Vehicles'!$A$9:$A$108,$C29)=0),"Unknown Unit ID",""),IF($E29="","Missing odometer",""),IF(COUNTIF('Maintenance Log'!$A$9:$A$108,$A29)&gt;1,"Duplicate work order",""),IF($R29&lt;0,"Negative total cost",""),IF(AND($S29&lt;&gt;"",$E29&lt;$S29),"Odometer below previous service odometer",""),IF($P29&gt;SUM($H29,$L29,$M29,$N29),"Taxable amount exceeds the pre-tax cost",""))="","OK","Review: "&amp;TEXTJOIN(", ",TRUE,IF($B29="","Missing service date",""),IF(OR($C29="",COUNTIF('Vehicles'!$A$9:$A$108,$C29)=0),"Unknown Unit ID",""),IF($E29="","Missing odometer",""),IF(COUNTIF('Maintenance Log'!$A$9:$A$108,$A29)&gt;1,"Duplicate work order",""),IF($R29&lt;0,"Negative total cost",""),IF(AND($S29&lt;&gt;"",$E29&lt;$S29),"Odometer below previous service odometer",""),IF($P29&gt;SUM($H29,$L29,$M29,$N29),"Taxable amount exceeds the pre-tax cost",""))))</f>
        <v/>
      </c>
    </row>
    <row r="30">
      <c r="A30" s="25" t="n"/>
      <c r="B30" s="26" t="n"/>
      <c r="C30" s="25" t="n"/>
      <c r="D30" s="25" t="n"/>
      <c r="E30" s="27" t="n"/>
      <c r="F30" s="25" t="n"/>
      <c r="G30" s="25" t="n"/>
      <c r="H30" s="28" t="n"/>
      <c r="I30" s="45" t="n"/>
      <c r="J30" s="28" t="n"/>
      <c r="K30" s="14">
        <f>IF($A30="","",IF($J30="",'Settings'!$B$6,$J30))</f>
        <v/>
      </c>
      <c r="L30" s="14">
        <f>IF($A30="","",IFERROR($I30*$K30,0))</f>
        <v/>
      </c>
      <c r="M30" s="28" t="n"/>
      <c r="N30" s="28" t="n"/>
      <c r="O30" s="45" t="n"/>
      <c r="P30" s="28" t="n"/>
      <c r="Q30" s="14">
        <f>IF($A30="","",IFERROR($P30*'Settings'!$B$7,0))</f>
        <v/>
      </c>
      <c r="R30" s="14">
        <f>IF($A30="","",IFERROR(SUM($H30,$L30,$M30,$N30,$Q30),0))</f>
        <v/>
      </c>
      <c r="S30" s="30">
        <f>IF($A30="","",IFERROR(MAX(MAXIFS('Maintenance Log'!$E$9:$E$108,'Maintenance Log'!$C$9:$C$108,$C30,'Maintenance Log'!$B$9:$B$108,"&lt;"&amp;$B30),INDEX('Vehicles'!$I$9:$I$108,MATCH($C30,'Vehicles'!$A$9:$A$108,0))),""))</f>
        <v/>
      </c>
      <c r="T30" s="30">
        <f>IF($A30="","",IFERROR($E30-$S30,""))</f>
        <v/>
      </c>
      <c r="U30" s="31">
        <f>IF($A30="","",IFERROR($R30/$T30,""))</f>
        <v/>
      </c>
      <c r="V30" s="25" t="n"/>
      <c r="W30" s="25" t="n"/>
      <c r="X30" s="25" t="n"/>
      <c r="Y30" s="12">
        <f>IF($A30="","",IF(TEXTJOIN(", ",TRUE,IF($B30="","Missing service date",""),IF(OR($C30="",COUNTIF('Vehicles'!$A$9:$A$108,$C30)=0),"Unknown Unit ID",""),IF($E30="","Missing odometer",""),IF(COUNTIF('Maintenance Log'!$A$9:$A$108,$A30)&gt;1,"Duplicate work order",""),IF($R30&lt;0,"Negative total cost",""),IF(AND($S30&lt;&gt;"",$E30&lt;$S30),"Odometer below previous service odometer",""),IF($P30&gt;SUM($H30,$L30,$M30,$N30),"Taxable amount exceeds the pre-tax cost",""))="","OK","Review: "&amp;TEXTJOIN(", ",TRUE,IF($B30="","Missing service date",""),IF(OR($C30="",COUNTIF('Vehicles'!$A$9:$A$108,$C30)=0),"Unknown Unit ID",""),IF($E30="","Missing odometer",""),IF(COUNTIF('Maintenance Log'!$A$9:$A$108,$A30)&gt;1,"Duplicate work order",""),IF($R30&lt;0,"Negative total cost",""),IF(AND($S30&lt;&gt;"",$E30&lt;$S30),"Odometer below previous service odometer",""),IF($P30&gt;SUM($H30,$L30,$M30,$N30),"Taxable amount exceeds the pre-tax cost",""))))</f>
        <v/>
      </c>
    </row>
    <row r="31">
      <c r="A31" s="25" t="n"/>
      <c r="B31" s="26" t="n"/>
      <c r="C31" s="25" t="n"/>
      <c r="D31" s="25" t="n"/>
      <c r="E31" s="27" t="n"/>
      <c r="F31" s="25" t="n"/>
      <c r="G31" s="25" t="n"/>
      <c r="H31" s="28" t="n"/>
      <c r="I31" s="45" t="n"/>
      <c r="J31" s="28" t="n"/>
      <c r="K31" s="14">
        <f>IF($A31="","",IF($J31="",'Settings'!$B$6,$J31))</f>
        <v/>
      </c>
      <c r="L31" s="14">
        <f>IF($A31="","",IFERROR($I31*$K31,0))</f>
        <v/>
      </c>
      <c r="M31" s="28" t="n"/>
      <c r="N31" s="28" t="n"/>
      <c r="O31" s="45" t="n"/>
      <c r="P31" s="28" t="n"/>
      <c r="Q31" s="14">
        <f>IF($A31="","",IFERROR($P31*'Settings'!$B$7,0))</f>
        <v/>
      </c>
      <c r="R31" s="14">
        <f>IF($A31="","",IFERROR(SUM($H31,$L31,$M31,$N31,$Q31),0))</f>
        <v/>
      </c>
      <c r="S31" s="30">
        <f>IF($A31="","",IFERROR(MAX(MAXIFS('Maintenance Log'!$E$9:$E$108,'Maintenance Log'!$C$9:$C$108,$C31,'Maintenance Log'!$B$9:$B$108,"&lt;"&amp;$B31),INDEX('Vehicles'!$I$9:$I$108,MATCH($C31,'Vehicles'!$A$9:$A$108,0))),""))</f>
        <v/>
      </c>
      <c r="T31" s="30">
        <f>IF($A31="","",IFERROR($E31-$S31,""))</f>
        <v/>
      </c>
      <c r="U31" s="31">
        <f>IF($A31="","",IFERROR($R31/$T31,""))</f>
        <v/>
      </c>
      <c r="V31" s="25" t="n"/>
      <c r="W31" s="25" t="n"/>
      <c r="X31" s="25" t="n"/>
      <c r="Y31" s="12">
        <f>IF($A31="","",IF(TEXTJOIN(", ",TRUE,IF($B31="","Missing service date",""),IF(OR($C31="",COUNTIF('Vehicles'!$A$9:$A$108,$C31)=0),"Unknown Unit ID",""),IF($E31="","Missing odometer",""),IF(COUNTIF('Maintenance Log'!$A$9:$A$108,$A31)&gt;1,"Duplicate work order",""),IF($R31&lt;0,"Negative total cost",""),IF(AND($S31&lt;&gt;"",$E31&lt;$S31),"Odometer below previous service odometer",""),IF($P31&gt;SUM($H31,$L31,$M31,$N31),"Taxable amount exceeds the pre-tax cost",""))="","OK","Review: "&amp;TEXTJOIN(", ",TRUE,IF($B31="","Missing service date",""),IF(OR($C31="",COUNTIF('Vehicles'!$A$9:$A$108,$C31)=0),"Unknown Unit ID",""),IF($E31="","Missing odometer",""),IF(COUNTIF('Maintenance Log'!$A$9:$A$108,$A31)&gt;1,"Duplicate work order",""),IF($R31&lt;0,"Negative total cost",""),IF(AND($S31&lt;&gt;"",$E31&lt;$S31),"Odometer below previous service odometer",""),IF($P31&gt;SUM($H31,$L31,$M31,$N31),"Taxable amount exceeds the pre-tax cost",""))))</f>
        <v/>
      </c>
    </row>
    <row r="32">
      <c r="A32" s="25" t="n"/>
      <c r="B32" s="26" t="n"/>
      <c r="C32" s="25" t="n"/>
      <c r="D32" s="25" t="n"/>
      <c r="E32" s="27" t="n"/>
      <c r="F32" s="25" t="n"/>
      <c r="G32" s="25" t="n"/>
      <c r="H32" s="28" t="n"/>
      <c r="I32" s="45" t="n"/>
      <c r="J32" s="28" t="n"/>
      <c r="K32" s="14">
        <f>IF($A32="","",IF($J32="",'Settings'!$B$6,$J32))</f>
        <v/>
      </c>
      <c r="L32" s="14">
        <f>IF($A32="","",IFERROR($I32*$K32,0))</f>
        <v/>
      </c>
      <c r="M32" s="28" t="n"/>
      <c r="N32" s="28" t="n"/>
      <c r="O32" s="45" t="n"/>
      <c r="P32" s="28" t="n"/>
      <c r="Q32" s="14">
        <f>IF($A32="","",IFERROR($P32*'Settings'!$B$7,0))</f>
        <v/>
      </c>
      <c r="R32" s="14">
        <f>IF($A32="","",IFERROR(SUM($H32,$L32,$M32,$N32,$Q32),0))</f>
        <v/>
      </c>
      <c r="S32" s="30">
        <f>IF($A32="","",IFERROR(MAX(MAXIFS('Maintenance Log'!$E$9:$E$108,'Maintenance Log'!$C$9:$C$108,$C32,'Maintenance Log'!$B$9:$B$108,"&lt;"&amp;$B32),INDEX('Vehicles'!$I$9:$I$108,MATCH($C32,'Vehicles'!$A$9:$A$108,0))),""))</f>
        <v/>
      </c>
      <c r="T32" s="30">
        <f>IF($A32="","",IFERROR($E32-$S32,""))</f>
        <v/>
      </c>
      <c r="U32" s="31">
        <f>IF($A32="","",IFERROR($R32/$T32,""))</f>
        <v/>
      </c>
      <c r="V32" s="25" t="n"/>
      <c r="W32" s="25" t="n"/>
      <c r="X32" s="25" t="n"/>
      <c r="Y32" s="12">
        <f>IF($A32="","",IF(TEXTJOIN(", ",TRUE,IF($B32="","Missing service date",""),IF(OR($C32="",COUNTIF('Vehicles'!$A$9:$A$108,$C32)=0),"Unknown Unit ID",""),IF($E32="","Missing odometer",""),IF(COUNTIF('Maintenance Log'!$A$9:$A$108,$A32)&gt;1,"Duplicate work order",""),IF($R32&lt;0,"Negative total cost",""),IF(AND($S32&lt;&gt;"",$E32&lt;$S32),"Odometer below previous service odometer",""),IF($P32&gt;SUM($H32,$L32,$M32,$N32),"Taxable amount exceeds the pre-tax cost",""))="","OK","Review: "&amp;TEXTJOIN(", ",TRUE,IF($B32="","Missing service date",""),IF(OR($C32="",COUNTIF('Vehicles'!$A$9:$A$108,$C32)=0),"Unknown Unit ID",""),IF($E32="","Missing odometer",""),IF(COUNTIF('Maintenance Log'!$A$9:$A$108,$A32)&gt;1,"Duplicate work order",""),IF($R32&lt;0,"Negative total cost",""),IF(AND($S32&lt;&gt;"",$E32&lt;$S32),"Odometer below previous service odometer",""),IF($P32&gt;SUM($H32,$L32,$M32,$N32),"Taxable amount exceeds the pre-tax cost",""))))</f>
        <v/>
      </c>
    </row>
    <row r="33">
      <c r="A33" s="25" t="n"/>
      <c r="B33" s="26" t="n"/>
      <c r="C33" s="25" t="n"/>
      <c r="D33" s="25" t="n"/>
      <c r="E33" s="27" t="n"/>
      <c r="F33" s="25" t="n"/>
      <c r="G33" s="25" t="n"/>
      <c r="H33" s="28" t="n"/>
      <c r="I33" s="45" t="n"/>
      <c r="J33" s="28" t="n"/>
      <c r="K33" s="14">
        <f>IF($A33="","",IF($J33="",'Settings'!$B$6,$J33))</f>
        <v/>
      </c>
      <c r="L33" s="14">
        <f>IF($A33="","",IFERROR($I33*$K33,0))</f>
        <v/>
      </c>
      <c r="M33" s="28" t="n"/>
      <c r="N33" s="28" t="n"/>
      <c r="O33" s="45" t="n"/>
      <c r="P33" s="28" t="n"/>
      <c r="Q33" s="14">
        <f>IF($A33="","",IFERROR($P33*'Settings'!$B$7,0))</f>
        <v/>
      </c>
      <c r="R33" s="14">
        <f>IF($A33="","",IFERROR(SUM($H33,$L33,$M33,$N33,$Q33),0))</f>
        <v/>
      </c>
      <c r="S33" s="30">
        <f>IF($A33="","",IFERROR(MAX(MAXIFS('Maintenance Log'!$E$9:$E$108,'Maintenance Log'!$C$9:$C$108,$C33,'Maintenance Log'!$B$9:$B$108,"&lt;"&amp;$B33),INDEX('Vehicles'!$I$9:$I$108,MATCH($C33,'Vehicles'!$A$9:$A$108,0))),""))</f>
        <v/>
      </c>
      <c r="T33" s="30">
        <f>IF($A33="","",IFERROR($E33-$S33,""))</f>
        <v/>
      </c>
      <c r="U33" s="31">
        <f>IF($A33="","",IFERROR($R33/$T33,""))</f>
        <v/>
      </c>
      <c r="V33" s="25" t="n"/>
      <c r="W33" s="25" t="n"/>
      <c r="X33" s="25" t="n"/>
      <c r="Y33" s="12">
        <f>IF($A33="","",IF(TEXTJOIN(", ",TRUE,IF($B33="","Missing service date",""),IF(OR($C33="",COUNTIF('Vehicles'!$A$9:$A$108,$C33)=0),"Unknown Unit ID",""),IF($E33="","Missing odometer",""),IF(COUNTIF('Maintenance Log'!$A$9:$A$108,$A33)&gt;1,"Duplicate work order",""),IF($R33&lt;0,"Negative total cost",""),IF(AND($S33&lt;&gt;"",$E33&lt;$S33),"Odometer below previous service odometer",""),IF($P33&gt;SUM($H33,$L33,$M33,$N33),"Taxable amount exceeds the pre-tax cost",""))="","OK","Review: "&amp;TEXTJOIN(", ",TRUE,IF($B33="","Missing service date",""),IF(OR($C33="",COUNTIF('Vehicles'!$A$9:$A$108,$C33)=0),"Unknown Unit ID",""),IF($E33="","Missing odometer",""),IF(COUNTIF('Maintenance Log'!$A$9:$A$108,$A33)&gt;1,"Duplicate work order",""),IF($R33&lt;0,"Negative total cost",""),IF(AND($S33&lt;&gt;"",$E33&lt;$S33),"Odometer below previous service odometer",""),IF($P33&gt;SUM($H33,$L33,$M33,$N33),"Taxable amount exceeds the pre-tax cost",""))))</f>
        <v/>
      </c>
    </row>
    <row r="34">
      <c r="A34" s="25" t="n"/>
      <c r="B34" s="26" t="n"/>
      <c r="C34" s="25" t="n"/>
      <c r="D34" s="25" t="n"/>
      <c r="E34" s="27" t="n"/>
      <c r="F34" s="25" t="n"/>
      <c r="G34" s="25" t="n"/>
      <c r="H34" s="28" t="n"/>
      <c r="I34" s="45" t="n"/>
      <c r="J34" s="28" t="n"/>
      <c r="K34" s="14">
        <f>IF($A34="","",IF($J34="",'Settings'!$B$6,$J34))</f>
        <v/>
      </c>
      <c r="L34" s="14">
        <f>IF($A34="","",IFERROR($I34*$K34,0))</f>
        <v/>
      </c>
      <c r="M34" s="28" t="n"/>
      <c r="N34" s="28" t="n"/>
      <c r="O34" s="45" t="n"/>
      <c r="P34" s="28" t="n"/>
      <c r="Q34" s="14">
        <f>IF($A34="","",IFERROR($P34*'Settings'!$B$7,0))</f>
        <v/>
      </c>
      <c r="R34" s="14">
        <f>IF($A34="","",IFERROR(SUM($H34,$L34,$M34,$N34,$Q34),0))</f>
        <v/>
      </c>
      <c r="S34" s="30">
        <f>IF($A34="","",IFERROR(MAX(MAXIFS('Maintenance Log'!$E$9:$E$108,'Maintenance Log'!$C$9:$C$108,$C34,'Maintenance Log'!$B$9:$B$108,"&lt;"&amp;$B34),INDEX('Vehicles'!$I$9:$I$108,MATCH($C34,'Vehicles'!$A$9:$A$108,0))),""))</f>
        <v/>
      </c>
      <c r="T34" s="30">
        <f>IF($A34="","",IFERROR($E34-$S34,""))</f>
        <v/>
      </c>
      <c r="U34" s="31">
        <f>IF($A34="","",IFERROR($R34/$T34,""))</f>
        <v/>
      </c>
      <c r="V34" s="25" t="n"/>
      <c r="W34" s="25" t="n"/>
      <c r="X34" s="25" t="n"/>
      <c r="Y34" s="12">
        <f>IF($A34="","",IF(TEXTJOIN(", ",TRUE,IF($B34="","Missing service date",""),IF(OR($C34="",COUNTIF('Vehicles'!$A$9:$A$108,$C34)=0),"Unknown Unit ID",""),IF($E34="","Missing odometer",""),IF(COUNTIF('Maintenance Log'!$A$9:$A$108,$A34)&gt;1,"Duplicate work order",""),IF($R34&lt;0,"Negative total cost",""),IF(AND($S34&lt;&gt;"",$E34&lt;$S34),"Odometer below previous service odometer",""),IF($P34&gt;SUM($H34,$L34,$M34,$N34),"Taxable amount exceeds the pre-tax cost",""))="","OK","Review: "&amp;TEXTJOIN(", ",TRUE,IF($B34="","Missing service date",""),IF(OR($C34="",COUNTIF('Vehicles'!$A$9:$A$108,$C34)=0),"Unknown Unit ID",""),IF($E34="","Missing odometer",""),IF(COUNTIF('Maintenance Log'!$A$9:$A$108,$A34)&gt;1,"Duplicate work order",""),IF($R34&lt;0,"Negative total cost",""),IF(AND($S34&lt;&gt;"",$E34&lt;$S34),"Odometer below previous service odometer",""),IF($P34&gt;SUM($H34,$L34,$M34,$N34),"Taxable amount exceeds the pre-tax cost",""))))</f>
        <v/>
      </c>
    </row>
    <row r="35">
      <c r="A35" s="25" t="n"/>
      <c r="B35" s="26" t="n"/>
      <c r="C35" s="25" t="n"/>
      <c r="D35" s="25" t="n"/>
      <c r="E35" s="27" t="n"/>
      <c r="F35" s="25" t="n"/>
      <c r="G35" s="25" t="n"/>
      <c r="H35" s="28" t="n"/>
      <c r="I35" s="45" t="n"/>
      <c r="J35" s="28" t="n"/>
      <c r="K35" s="14">
        <f>IF($A35="","",IF($J35="",'Settings'!$B$6,$J35))</f>
        <v/>
      </c>
      <c r="L35" s="14">
        <f>IF($A35="","",IFERROR($I35*$K35,0))</f>
        <v/>
      </c>
      <c r="M35" s="28" t="n"/>
      <c r="N35" s="28" t="n"/>
      <c r="O35" s="45" t="n"/>
      <c r="P35" s="28" t="n"/>
      <c r="Q35" s="14">
        <f>IF($A35="","",IFERROR($P35*'Settings'!$B$7,0))</f>
        <v/>
      </c>
      <c r="R35" s="14">
        <f>IF($A35="","",IFERROR(SUM($H35,$L35,$M35,$N35,$Q35),0))</f>
        <v/>
      </c>
      <c r="S35" s="30">
        <f>IF($A35="","",IFERROR(MAX(MAXIFS('Maintenance Log'!$E$9:$E$108,'Maintenance Log'!$C$9:$C$108,$C35,'Maintenance Log'!$B$9:$B$108,"&lt;"&amp;$B35),INDEX('Vehicles'!$I$9:$I$108,MATCH($C35,'Vehicles'!$A$9:$A$108,0))),""))</f>
        <v/>
      </c>
      <c r="T35" s="30">
        <f>IF($A35="","",IFERROR($E35-$S35,""))</f>
        <v/>
      </c>
      <c r="U35" s="31">
        <f>IF($A35="","",IFERROR($R35/$T35,""))</f>
        <v/>
      </c>
      <c r="V35" s="25" t="n"/>
      <c r="W35" s="25" t="n"/>
      <c r="X35" s="25" t="n"/>
      <c r="Y35" s="12">
        <f>IF($A35="","",IF(TEXTJOIN(", ",TRUE,IF($B35="","Missing service date",""),IF(OR($C35="",COUNTIF('Vehicles'!$A$9:$A$108,$C35)=0),"Unknown Unit ID",""),IF($E35="","Missing odometer",""),IF(COUNTIF('Maintenance Log'!$A$9:$A$108,$A35)&gt;1,"Duplicate work order",""),IF($R35&lt;0,"Negative total cost",""),IF(AND($S35&lt;&gt;"",$E35&lt;$S35),"Odometer below previous service odometer",""),IF($P35&gt;SUM($H35,$L35,$M35,$N35),"Taxable amount exceeds the pre-tax cost",""))="","OK","Review: "&amp;TEXTJOIN(", ",TRUE,IF($B35="","Missing service date",""),IF(OR($C35="",COUNTIF('Vehicles'!$A$9:$A$108,$C35)=0),"Unknown Unit ID",""),IF($E35="","Missing odometer",""),IF(COUNTIF('Maintenance Log'!$A$9:$A$108,$A35)&gt;1,"Duplicate work order",""),IF($R35&lt;0,"Negative total cost",""),IF(AND($S35&lt;&gt;"",$E35&lt;$S35),"Odometer below previous service odometer",""),IF($P35&gt;SUM($H35,$L35,$M35,$N35),"Taxable amount exceeds the pre-tax cost",""))))</f>
        <v/>
      </c>
    </row>
    <row r="36">
      <c r="A36" s="25" t="n"/>
      <c r="B36" s="26" t="n"/>
      <c r="C36" s="25" t="n"/>
      <c r="D36" s="25" t="n"/>
      <c r="E36" s="27" t="n"/>
      <c r="F36" s="25" t="n"/>
      <c r="G36" s="25" t="n"/>
      <c r="H36" s="28" t="n"/>
      <c r="I36" s="45" t="n"/>
      <c r="J36" s="28" t="n"/>
      <c r="K36" s="14">
        <f>IF($A36="","",IF($J36="",'Settings'!$B$6,$J36))</f>
        <v/>
      </c>
      <c r="L36" s="14">
        <f>IF($A36="","",IFERROR($I36*$K36,0))</f>
        <v/>
      </c>
      <c r="M36" s="28" t="n"/>
      <c r="N36" s="28" t="n"/>
      <c r="O36" s="45" t="n"/>
      <c r="P36" s="28" t="n"/>
      <c r="Q36" s="14">
        <f>IF($A36="","",IFERROR($P36*'Settings'!$B$7,0))</f>
        <v/>
      </c>
      <c r="R36" s="14">
        <f>IF($A36="","",IFERROR(SUM($H36,$L36,$M36,$N36,$Q36),0))</f>
        <v/>
      </c>
      <c r="S36" s="30">
        <f>IF($A36="","",IFERROR(MAX(MAXIFS('Maintenance Log'!$E$9:$E$108,'Maintenance Log'!$C$9:$C$108,$C36,'Maintenance Log'!$B$9:$B$108,"&lt;"&amp;$B36),INDEX('Vehicles'!$I$9:$I$108,MATCH($C36,'Vehicles'!$A$9:$A$108,0))),""))</f>
        <v/>
      </c>
      <c r="T36" s="30">
        <f>IF($A36="","",IFERROR($E36-$S36,""))</f>
        <v/>
      </c>
      <c r="U36" s="31">
        <f>IF($A36="","",IFERROR($R36/$T36,""))</f>
        <v/>
      </c>
      <c r="V36" s="25" t="n"/>
      <c r="W36" s="25" t="n"/>
      <c r="X36" s="25" t="n"/>
      <c r="Y36" s="12">
        <f>IF($A36="","",IF(TEXTJOIN(", ",TRUE,IF($B36="","Missing service date",""),IF(OR($C36="",COUNTIF('Vehicles'!$A$9:$A$108,$C36)=0),"Unknown Unit ID",""),IF($E36="","Missing odometer",""),IF(COUNTIF('Maintenance Log'!$A$9:$A$108,$A36)&gt;1,"Duplicate work order",""),IF($R36&lt;0,"Negative total cost",""),IF(AND($S36&lt;&gt;"",$E36&lt;$S36),"Odometer below previous service odometer",""),IF($P36&gt;SUM($H36,$L36,$M36,$N36),"Taxable amount exceeds the pre-tax cost",""))="","OK","Review: "&amp;TEXTJOIN(", ",TRUE,IF($B36="","Missing service date",""),IF(OR($C36="",COUNTIF('Vehicles'!$A$9:$A$108,$C36)=0),"Unknown Unit ID",""),IF($E36="","Missing odometer",""),IF(COUNTIF('Maintenance Log'!$A$9:$A$108,$A36)&gt;1,"Duplicate work order",""),IF($R36&lt;0,"Negative total cost",""),IF(AND($S36&lt;&gt;"",$E36&lt;$S36),"Odometer below previous service odometer",""),IF($P36&gt;SUM($H36,$L36,$M36,$N36),"Taxable amount exceeds the pre-tax cost",""))))</f>
        <v/>
      </c>
    </row>
    <row r="37">
      <c r="A37" s="25" t="n"/>
      <c r="B37" s="26" t="n"/>
      <c r="C37" s="25" t="n"/>
      <c r="D37" s="25" t="n"/>
      <c r="E37" s="27" t="n"/>
      <c r="F37" s="25" t="n"/>
      <c r="G37" s="25" t="n"/>
      <c r="H37" s="28" t="n"/>
      <c r="I37" s="45" t="n"/>
      <c r="J37" s="28" t="n"/>
      <c r="K37" s="14">
        <f>IF($A37="","",IF($J37="",'Settings'!$B$6,$J37))</f>
        <v/>
      </c>
      <c r="L37" s="14">
        <f>IF($A37="","",IFERROR($I37*$K37,0))</f>
        <v/>
      </c>
      <c r="M37" s="28" t="n"/>
      <c r="N37" s="28" t="n"/>
      <c r="O37" s="45" t="n"/>
      <c r="P37" s="28" t="n"/>
      <c r="Q37" s="14">
        <f>IF($A37="","",IFERROR($P37*'Settings'!$B$7,0))</f>
        <v/>
      </c>
      <c r="R37" s="14">
        <f>IF($A37="","",IFERROR(SUM($H37,$L37,$M37,$N37,$Q37),0))</f>
        <v/>
      </c>
      <c r="S37" s="30">
        <f>IF($A37="","",IFERROR(MAX(MAXIFS('Maintenance Log'!$E$9:$E$108,'Maintenance Log'!$C$9:$C$108,$C37,'Maintenance Log'!$B$9:$B$108,"&lt;"&amp;$B37),INDEX('Vehicles'!$I$9:$I$108,MATCH($C37,'Vehicles'!$A$9:$A$108,0))),""))</f>
        <v/>
      </c>
      <c r="T37" s="30">
        <f>IF($A37="","",IFERROR($E37-$S37,""))</f>
        <v/>
      </c>
      <c r="U37" s="31">
        <f>IF($A37="","",IFERROR($R37/$T37,""))</f>
        <v/>
      </c>
      <c r="V37" s="25" t="n"/>
      <c r="W37" s="25" t="n"/>
      <c r="X37" s="25" t="n"/>
      <c r="Y37" s="12">
        <f>IF($A37="","",IF(TEXTJOIN(", ",TRUE,IF($B37="","Missing service date",""),IF(OR($C37="",COUNTIF('Vehicles'!$A$9:$A$108,$C37)=0),"Unknown Unit ID",""),IF($E37="","Missing odometer",""),IF(COUNTIF('Maintenance Log'!$A$9:$A$108,$A37)&gt;1,"Duplicate work order",""),IF($R37&lt;0,"Negative total cost",""),IF(AND($S37&lt;&gt;"",$E37&lt;$S37),"Odometer below previous service odometer",""),IF($P37&gt;SUM($H37,$L37,$M37,$N37),"Taxable amount exceeds the pre-tax cost",""))="","OK","Review: "&amp;TEXTJOIN(", ",TRUE,IF($B37="","Missing service date",""),IF(OR($C37="",COUNTIF('Vehicles'!$A$9:$A$108,$C37)=0),"Unknown Unit ID",""),IF($E37="","Missing odometer",""),IF(COUNTIF('Maintenance Log'!$A$9:$A$108,$A37)&gt;1,"Duplicate work order",""),IF($R37&lt;0,"Negative total cost",""),IF(AND($S37&lt;&gt;"",$E37&lt;$S37),"Odometer below previous service odometer",""),IF($P37&gt;SUM($H37,$L37,$M37,$N37),"Taxable amount exceeds the pre-tax cost",""))))</f>
        <v/>
      </c>
    </row>
    <row r="38">
      <c r="A38" s="25" t="n"/>
      <c r="B38" s="26" t="n"/>
      <c r="C38" s="25" t="n"/>
      <c r="D38" s="25" t="n"/>
      <c r="E38" s="27" t="n"/>
      <c r="F38" s="25" t="n"/>
      <c r="G38" s="25" t="n"/>
      <c r="H38" s="28" t="n"/>
      <c r="I38" s="45" t="n"/>
      <c r="J38" s="28" t="n"/>
      <c r="K38" s="14">
        <f>IF($A38="","",IF($J38="",'Settings'!$B$6,$J38))</f>
        <v/>
      </c>
      <c r="L38" s="14">
        <f>IF($A38="","",IFERROR($I38*$K38,0))</f>
        <v/>
      </c>
      <c r="M38" s="28" t="n"/>
      <c r="N38" s="28" t="n"/>
      <c r="O38" s="45" t="n"/>
      <c r="P38" s="28" t="n"/>
      <c r="Q38" s="14">
        <f>IF($A38="","",IFERROR($P38*'Settings'!$B$7,0))</f>
        <v/>
      </c>
      <c r="R38" s="14">
        <f>IF($A38="","",IFERROR(SUM($H38,$L38,$M38,$N38,$Q38),0))</f>
        <v/>
      </c>
      <c r="S38" s="30">
        <f>IF($A38="","",IFERROR(MAX(MAXIFS('Maintenance Log'!$E$9:$E$108,'Maintenance Log'!$C$9:$C$108,$C38,'Maintenance Log'!$B$9:$B$108,"&lt;"&amp;$B38),INDEX('Vehicles'!$I$9:$I$108,MATCH($C38,'Vehicles'!$A$9:$A$108,0))),""))</f>
        <v/>
      </c>
      <c r="T38" s="30">
        <f>IF($A38="","",IFERROR($E38-$S38,""))</f>
        <v/>
      </c>
      <c r="U38" s="31">
        <f>IF($A38="","",IFERROR($R38/$T38,""))</f>
        <v/>
      </c>
      <c r="V38" s="25" t="n"/>
      <c r="W38" s="25" t="n"/>
      <c r="X38" s="25" t="n"/>
      <c r="Y38" s="12">
        <f>IF($A38="","",IF(TEXTJOIN(", ",TRUE,IF($B38="","Missing service date",""),IF(OR($C38="",COUNTIF('Vehicles'!$A$9:$A$108,$C38)=0),"Unknown Unit ID",""),IF($E38="","Missing odometer",""),IF(COUNTIF('Maintenance Log'!$A$9:$A$108,$A38)&gt;1,"Duplicate work order",""),IF($R38&lt;0,"Negative total cost",""),IF(AND($S38&lt;&gt;"",$E38&lt;$S38),"Odometer below previous service odometer",""),IF($P38&gt;SUM($H38,$L38,$M38,$N38),"Taxable amount exceeds the pre-tax cost",""))="","OK","Review: "&amp;TEXTJOIN(", ",TRUE,IF($B38="","Missing service date",""),IF(OR($C38="",COUNTIF('Vehicles'!$A$9:$A$108,$C38)=0),"Unknown Unit ID",""),IF($E38="","Missing odometer",""),IF(COUNTIF('Maintenance Log'!$A$9:$A$108,$A38)&gt;1,"Duplicate work order",""),IF($R38&lt;0,"Negative total cost",""),IF(AND($S38&lt;&gt;"",$E38&lt;$S38),"Odometer below previous service odometer",""),IF($P38&gt;SUM($H38,$L38,$M38,$N38),"Taxable amount exceeds the pre-tax cost",""))))</f>
        <v/>
      </c>
    </row>
    <row r="39">
      <c r="A39" s="25" t="n"/>
      <c r="B39" s="26" t="n"/>
      <c r="C39" s="25" t="n"/>
      <c r="D39" s="25" t="n"/>
      <c r="E39" s="27" t="n"/>
      <c r="F39" s="25" t="n"/>
      <c r="G39" s="25" t="n"/>
      <c r="H39" s="28" t="n"/>
      <c r="I39" s="45" t="n"/>
      <c r="J39" s="28" t="n"/>
      <c r="K39" s="14">
        <f>IF($A39="","",IF($J39="",'Settings'!$B$6,$J39))</f>
        <v/>
      </c>
      <c r="L39" s="14">
        <f>IF($A39="","",IFERROR($I39*$K39,0))</f>
        <v/>
      </c>
      <c r="M39" s="28" t="n"/>
      <c r="N39" s="28" t="n"/>
      <c r="O39" s="45" t="n"/>
      <c r="P39" s="28" t="n"/>
      <c r="Q39" s="14">
        <f>IF($A39="","",IFERROR($P39*'Settings'!$B$7,0))</f>
        <v/>
      </c>
      <c r="R39" s="14">
        <f>IF($A39="","",IFERROR(SUM($H39,$L39,$M39,$N39,$Q39),0))</f>
        <v/>
      </c>
      <c r="S39" s="30">
        <f>IF($A39="","",IFERROR(MAX(MAXIFS('Maintenance Log'!$E$9:$E$108,'Maintenance Log'!$C$9:$C$108,$C39,'Maintenance Log'!$B$9:$B$108,"&lt;"&amp;$B39),INDEX('Vehicles'!$I$9:$I$108,MATCH($C39,'Vehicles'!$A$9:$A$108,0))),""))</f>
        <v/>
      </c>
      <c r="T39" s="30">
        <f>IF($A39="","",IFERROR($E39-$S39,""))</f>
        <v/>
      </c>
      <c r="U39" s="31">
        <f>IF($A39="","",IFERROR($R39/$T39,""))</f>
        <v/>
      </c>
      <c r="V39" s="25" t="n"/>
      <c r="W39" s="25" t="n"/>
      <c r="X39" s="25" t="n"/>
      <c r="Y39" s="12">
        <f>IF($A39="","",IF(TEXTJOIN(", ",TRUE,IF($B39="","Missing service date",""),IF(OR($C39="",COUNTIF('Vehicles'!$A$9:$A$108,$C39)=0),"Unknown Unit ID",""),IF($E39="","Missing odometer",""),IF(COUNTIF('Maintenance Log'!$A$9:$A$108,$A39)&gt;1,"Duplicate work order",""),IF($R39&lt;0,"Negative total cost",""),IF(AND($S39&lt;&gt;"",$E39&lt;$S39),"Odometer below previous service odometer",""),IF($P39&gt;SUM($H39,$L39,$M39,$N39),"Taxable amount exceeds the pre-tax cost",""))="","OK","Review: "&amp;TEXTJOIN(", ",TRUE,IF($B39="","Missing service date",""),IF(OR($C39="",COUNTIF('Vehicles'!$A$9:$A$108,$C39)=0),"Unknown Unit ID",""),IF($E39="","Missing odometer",""),IF(COUNTIF('Maintenance Log'!$A$9:$A$108,$A39)&gt;1,"Duplicate work order",""),IF($R39&lt;0,"Negative total cost",""),IF(AND($S39&lt;&gt;"",$E39&lt;$S39),"Odometer below previous service odometer",""),IF($P39&gt;SUM($H39,$L39,$M39,$N39),"Taxable amount exceeds the pre-tax cost",""))))</f>
        <v/>
      </c>
    </row>
    <row r="40">
      <c r="A40" s="25" t="n"/>
      <c r="B40" s="26" t="n"/>
      <c r="C40" s="25" t="n"/>
      <c r="D40" s="25" t="n"/>
      <c r="E40" s="27" t="n"/>
      <c r="F40" s="25" t="n"/>
      <c r="G40" s="25" t="n"/>
      <c r="H40" s="28" t="n"/>
      <c r="I40" s="45" t="n"/>
      <c r="J40" s="28" t="n"/>
      <c r="K40" s="14">
        <f>IF($A40="","",IF($J40="",'Settings'!$B$6,$J40))</f>
        <v/>
      </c>
      <c r="L40" s="14">
        <f>IF($A40="","",IFERROR($I40*$K40,0))</f>
        <v/>
      </c>
      <c r="M40" s="28" t="n"/>
      <c r="N40" s="28" t="n"/>
      <c r="O40" s="45" t="n"/>
      <c r="P40" s="28" t="n"/>
      <c r="Q40" s="14">
        <f>IF($A40="","",IFERROR($P40*'Settings'!$B$7,0))</f>
        <v/>
      </c>
      <c r="R40" s="14">
        <f>IF($A40="","",IFERROR(SUM($H40,$L40,$M40,$N40,$Q40),0))</f>
        <v/>
      </c>
      <c r="S40" s="30">
        <f>IF($A40="","",IFERROR(MAX(MAXIFS('Maintenance Log'!$E$9:$E$108,'Maintenance Log'!$C$9:$C$108,$C40,'Maintenance Log'!$B$9:$B$108,"&lt;"&amp;$B40),INDEX('Vehicles'!$I$9:$I$108,MATCH($C40,'Vehicles'!$A$9:$A$108,0))),""))</f>
        <v/>
      </c>
      <c r="T40" s="30">
        <f>IF($A40="","",IFERROR($E40-$S40,""))</f>
        <v/>
      </c>
      <c r="U40" s="31">
        <f>IF($A40="","",IFERROR($R40/$T40,""))</f>
        <v/>
      </c>
      <c r="V40" s="25" t="n"/>
      <c r="W40" s="25" t="n"/>
      <c r="X40" s="25" t="n"/>
      <c r="Y40" s="12">
        <f>IF($A40="","",IF(TEXTJOIN(", ",TRUE,IF($B40="","Missing service date",""),IF(OR($C40="",COUNTIF('Vehicles'!$A$9:$A$108,$C40)=0),"Unknown Unit ID",""),IF($E40="","Missing odometer",""),IF(COUNTIF('Maintenance Log'!$A$9:$A$108,$A40)&gt;1,"Duplicate work order",""),IF($R40&lt;0,"Negative total cost",""),IF(AND($S40&lt;&gt;"",$E40&lt;$S40),"Odometer below previous service odometer",""),IF($P40&gt;SUM($H40,$L40,$M40,$N40),"Taxable amount exceeds the pre-tax cost",""))="","OK","Review: "&amp;TEXTJOIN(", ",TRUE,IF($B40="","Missing service date",""),IF(OR($C40="",COUNTIF('Vehicles'!$A$9:$A$108,$C40)=0),"Unknown Unit ID",""),IF($E40="","Missing odometer",""),IF(COUNTIF('Maintenance Log'!$A$9:$A$108,$A40)&gt;1,"Duplicate work order",""),IF($R40&lt;0,"Negative total cost",""),IF(AND($S40&lt;&gt;"",$E40&lt;$S40),"Odometer below previous service odometer",""),IF($P40&gt;SUM($H40,$L40,$M40,$N40),"Taxable amount exceeds the pre-tax cost",""))))</f>
        <v/>
      </c>
    </row>
    <row r="41">
      <c r="A41" s="25" t="n"/>
      <c r="B41" s="26" t="n"/>
      <c r="C41" s="25" t="n"/>
      <c r="D41" s="25" t="n"/>
      <c r="E41" s="27" t="n"/>
      <c r="F41" s="25" t="n"/>
      <c r="G41" s="25" t="n"/>
      <c r="H41" s="28" t="n"/>
      <c r="I41" s="45" t="n"/>
      <c r="J41" s="28" t="n"/>
      <c r="K41" s="14">
        <f>IF($A41="","",IF($J41="",'Settings'!$B$6,$J41))</f>
        <v/>
      </c>
      <c r="L41" s="14">
        <f>IF($A41="","",IFERROR($I41*$K41,0))</f>
        <v/>
      </c>
      <c r="M41" s="28" t="n"/>
      <c r="N41" s="28" t="n"/>
      <c r="O41" s="45" t="n"/>
      <c r="P41" s="28" t="n"/>
      <c r="Q41" s="14">
        <f>IF($A41="","",IFERROR($P41*'Settings'!$B$7,0))</f>
        <v/>
      </c>
      <c r="R41" s="14">
        <f>IF($A41="","",IFERROR(SUM($H41,$L41,$M41,$N41,$Q41),0))</f>
        <v/>
      </c>
      <c r="S41" s="30">
        <f>IF($A41="","",IFERROR(MAX(MAXIFS('Maintenance Log'!$E$9:$E$108,'Maintenance Log'!$C$9:$C$108,$C41,'Maintenance Log'!$B$9:$B$108,"&lt;"&amp;$B41),INDEX('Vehicles'!$I$9:$I$108,MATCH($C41,'Vehicles'!$A$9:$A$108,0))),""))</f>
        <v/>
      </c>
      <c r="T41" s="30">
        <f>IF($A41="","",IFERROR($E41-$S41,""))</f>
        <v/>
      </c>
      <c r="U41" s="31">
        <f>IF($A41="","",IFERROR($R41/$T41,""))</f>
        <v/>
      </c>
      <c r="V41" s="25" t="n"/>
      <c r="W41" s="25" t="n"/>
      <c r="X41" s="25" t="n"/>
      <c r="Y41" s="12">
        <f>IF($A41="","",IF(TEXTJOIN(", ",TRUE,IF($B41="","Missing service date",""),IF(OR($C41="",COUNTIF('Vehicles'!$A$9:$A$108,$C41)=0),"Unknown Unit ID",""),IF($E41="","Missing odometer",""),IF(COUNTIF('Maintenance Log'!$A$9:$A$108,$A41)&gt;1,"Duplicate work order",""),IF($R41&lt;0,"Negative total cost",""),IF(AND($S41&lt;&gt;"",$E41&lt;$S41),"Odometer below previous service odometer",""),IF($P41&gt;SUM($H41,$L41,$M41,$N41),"Taxable amount exceeds the pre-tax cost",""))="","OK","Review: "&amp;TEXTJOIN(", ",TRUE,IF($B41="","Missing service date",""),IF(OR($C41="",COUNTIF('Vehicles'!$A$9:$A$108,$C41)=0),"Unknown Unit ID",""),IF($E41="","Missing odometer",""),IF(COUNTIF('Maintenance Log'!$A$9:$A$108,$A41)&gt;1,"Duplicate work order",""),IF($R41&lt;0,"Negative total cost",""),IF(AND($S41&lt;&gt;"",$E41&lt;$S41),"Odometer below previous service odometer",""),IF($P41&gt;SUM($H41,$L41,$M41,$N41),"Taxable amount exceeds the pre-tax cost",""))))</f>
        <v/>
      </c>
    </row>
    <row r="42">
      <c r="A42" s="25" t="n"/>
      <c r="B42" s="26" t="n"/>
      <c r="C42" s="25" t="n"/>
      <c r="D42" s="25" t="n"/>
      <c r="E42" s="27" t="n"/>
      <c r="F42" s="25" t="n"/>
      <c r="G42" s="25" t="n"/>
      <c r="H42" s="28" t="n"/>
      <c r="I42" s="45" t="n"/>
      <c r="J42" s="28" t="n"/>
      <c r="K42" s="14">
        <f>IF($A42="","",IF($J42="",'Settings'!$B$6,$J42))</f>
        <v/>
      </c>
      <c r="L42" s="14">
        <f>IF($A42="","",IFERROR($I42*$K42,0))</f>
        <v/>
      </c>
      <c r="M42" s="28" t="n"/>
      <c r="N42" s="28" t="n"/>
      <c r="O42" s="45" t="n"/>
      <c r="P42" s="28" t="n"/>
      <c r="Q42" s="14">
        <f>IF($A42="","",IFERROR($P42*'Settings'!$B$7,0))</f>
        <v/>
      </c>
      <c r="R42" s="14">
        <f>IF($A42="","",IFERROR(SUM($H42,$L42,$M42,$N42,$Q42),0))</f>
        <v/>
      </c>
      <c r="S42" s="30">
        <f>IF($A42="","",IFERROR(MAX(MAXIFS('Maintenance Log'!$E$9:$E$108,'Maintenance Log'!$C$9:$C$108,$C42,'Maintenance Log'!$B$9:$B$108,"&lt;"&amp;$B42),INDEX('Vehicles'!$I$9:$I$108,MATCH($C42,'Vehicles'!$A$9:$A$108,0))),""))</f>
        <v/>
      </c>
      <c r="T42" s="30">
        <f>IF($A42="","",IFERROR($E42-$S42,""))</f>
        <v/>
      </c>
      <c r="U42" s="31">
        <f>IF($A42="","",IFERROR($R42/$T42,""))</f>
        <v/>
      </c>
      <c r="V42" s="25" t="n"/>
      <c r="W42" s="25" t="n"/>
      <c r="X42" s="25" t="n"/>
      <c r="Y42" s="12">
        <f>IF($A42="","",IF(TEXTJOIN(", ",TRUE,IF($B42="","Missing service date",""),IF(OR($C42="",COUNTIF('Vehicles'!$A$9:$A$108,$C42)=0),"Unknown Unit ID",""),IF($E42="","Missing odometer",""),IF(COUNTIF('Maintenance Log'!$A$9:$A$108,$A42)&gt;1,"Duplicate work order",""),IF($R42&lt;0,"Negative total cost",""),IF(AND($S42&lt;&gt;"",$E42&lt;$S42),"Odometer below previous service odometer",""),IF($P42&gt;SUM($H42,$L42,$M42,$N42),"Taxable amount exceeds the pre-tax cost",""))="","OK","Review: "&amp;TEXTJOIN(", ",TRUE,IF($B42="","Missing service date",""),IF(OR($C42="",COUNTIF('Vehicles'!$A$9:$A$108,$C42)=0),"Unknown Unit ID",""),IF($E42="","Missing odometer",""),IF(COUNTIF('Maintenance Log'!$A$9:$A$108,$A42)&gt;1,"Duplicate work order",""),IF($R42&lt;0,"Negative total cost",""),IF(AND($S42&lt;&gt;"",$E42&lt;$S42),"Odometer below previous service odometer",""),IF($P42&gt;SUM($H42,$L42,$M42,$N42),"Taxable amount exceeds the pre-tax cost",""))))</f>
        <v/>
      </c>
    </row>
    <row r="43">
      <c r="A43" s="25" t="n"/>
      <c r="B43" s="26" t="n"/>
      <c r="C43" s="25" t="n"/>
      <c r="D43" s="25" t="n"/>
      <c r="E43" s="27" t="n"/>
      <c r="F43" s="25" t="n"/>
      <c r="G43" s="25" t="n"/>
      <c r="H43" s="28" t="n"/>
      <c r="I43" s="45" t="n"/>
      <c r="J43" s="28" t="n"/>
      <c r="K43" s="14">
        <f>IF($A43="","",IF($J43="",'Settings'!$B$6,$J43))</f>
        <v/>
      </c>
      <c r="L43" s="14">
        <f>IF($A43="","",IFERROR($I43*$K43,0))</f>
        <v/>
      </c>
      <c r="M43" s="28" t="n"/>
      <c r="N43" s="28" t="n"/>
      <c r="O43" s="45" t="n"/>
      <c r="P43" s="28" t="n"/>
      <c r="Q43" s="14">
        <f>IF($A43="","",IFERROR($P43*'Settings'!$B$7,0))</f>
        <v/>
      </c>
      <c r="R43" s="14">
        <f>IF($A43="","",IFERROR(SUM($H43,$L43,$M43,$N43,$Q43),0))</f>
        <v/>
      </c>
      <c r="S43" s="30">
        <f>IF($A43="","",IFERROR(MAX(MAXIFS('Maintenance Log'!$E$9:$E$108,'Maintenance Log'!$C$9:$C$108,$C43,'Maintenance Log'!$B$9:$B$108,"&lt;"&amp;$B43),INDEX('Vehicles'!$I$9:$I$108,MATCH($C43,'Vehicles'!$A$9:$A$108,0))),""))</f>
        <v/>
      </c>
      <c r="T43" s="30">
        <f>IF($A43="","",IFERROR($E43-$S43,""))</f>
        <v/>
      </c>
      <c r="U43" s="31">
        <f>IF($A43="","",IFERROR($R43/$T43,""))</f>
        <v/>
      </c>
      <c r="V43" s="25" t="n"/>
      <c r="W43" s="25" t="n"/>
      <c r="X43" s="25" t="n"/>
      <c r="Y43" s="12">
        <f>IF($A43="","",IF(TEXTJOIN(", ",TRUE,IF($B43="","Missing service date",""),IF(OR($C43="",COUNTIF('Vehicles'!$A$9:$A$108,$C43)=0),"Unknown Unit ID",""),IF($E43="","Missing odometer",""),IF(COUNTIF('Maintenance Log'!$A$9:$A$108,$A43)&gt;1,"Duplicate work order",""),IF($R43&lt;0,"Negative total cost",""),IF(AND($S43&lt;&gt;"",$E43&lt;$S43),"Odometer below previous service odometer",""),IF($P43&gt;SUM($H43,$L43,$M43,$N43),"Taxable amount exceeds the pre-tax cost",""))="","OK","Review: "&amp;TEXTJOIN(", ",TRUE,IF($B43="","Missing service date",""),IF(OR($C43="",COUNTIF('Vehicles'!$A$9:$A$108,$C43)=0),"Unknown Unit ID",""),IF($E43="","Missing odometer",""),IF(COUNTIF('Maintenance Log'!$A$9:$A$108,$A43)&gt;1,"Duplicate work order",""),IF($R43&lt;0,"Negative total cost",""),IF(AND($S43&lt;&gt;"",$E43&lt;$S43),"Odometer below previous service odometer",""),IF($P43&gt;SUM($H43,$L43,$M43,$N43),"Taxable amount exceeds the pre-tax cost",""))))</f>
        <v/>
      </c>
    </row>
    <row r="44">
      <c r="A44" s="25" t="n"/>
      <c r="B44" s="26" t="n"/>
      <c r="C44" s="25" t="n"/>
      <c r="D44" s="25" t="n"/>
      <c r="E44" s="27" t="n"/>
      <c r="F44" s="25" t="n"/>
      <c r="G44" s="25" t="n"/>
      <c r="H44" s="28" t="n"/>
      <c r="I44" s="45" t="n"/>
      <c r="J44" s="28" t="n"/>
      <c r="K44" s="14">
        <f>IF($A44="","",IF($J44="",'Settings'!$B$6,$J44))</f>
        <v/>
      </c>
      <c r="L44" s="14">
        <f>IF($A44="","",IFERROR($I44*$K44,0))</f>
        <v/>
      </c>
      <c r="M44" s="28" t="n"/>
      <c r="N44" s="28" t="n"/>
      <c r="O44" s="45" t="n"/>
      <c r="P44" s="28" t="n"/>
      <c r="Q44" s="14">
        <f>IF($A44="","",IFERROR($P44*'Settings'!$B$7,0))</f>
        <v/>
      </c>
      <c r="R44" s="14">
        <f>IF($A44="","",IFERROR(SUM($H44,$L44,$M44,$N44,$Q44),0))</f>
        <v/>
      </c>
      <c r="S44" s="30">
        <f>IF($A44="","",IFERROR(MAX(MAXIFS('Maintenance Log'!$E$9:$E$108,'Maintenance Log'!$C$9:$C$108,$C44,'Maintenance Log'!$B$9:$B$108,"&lt;"&amp;$B44),INDEX('Vehicles'!$I$9:$I$108,MATCH($C44,'Vehicles'!$A$9:$A$108,0))),""))</f>
        <v/>
      </c>
      <c r="T44" s="30">
        <f>IF($A44="","",IFERROR($E44-$S44,""))</f>
        <v/>
      </c>
      <c r="U44" s="31">
        <f>IF($A44="","",IFERROR($R44/$T44,""))</f>
        <v/>
      </c>
      <c r="V44" s="25" t="n"/>
      <c r="W44" s="25" t="n"/>
      <c r="X44" s="25" t="n"/>
      <c r="Y44" s="12">
        <f>IF($A44="","",IF(TEXTJOIN(", ",TRUE,IF($B44="","Missing service date",""),IF(OR($C44="",COUNTIF('Vehicles'!$A$9:$A$108,$C44)=0),"Unknown Unit ID",""),IF($E44="","Missing odometer",""),IF(COUNTIF('Maintenance Log'!$A$9:$A$108,$A44)&gt;1,"Duplicate work order",""),IF($R44&lt;0,"Negative total cost",""),IF(AND($S44&lt;&gt;"",$E44&lt;$S44),"Odometer below previous service odometer",""),IF($P44&gt;SUM($H44,$L44,$M44,$N44),"Taxable amount exceeds the pre-tax cost",""))="","OK","Review: "&amp;TEXTJOIN(", ",TRUE,IF($B44="","Missing service date",""),IF(OR($C44="",COUNTIF('Vehicles'!$A$9:$A$108,$C44)=0),"Unknown Unit ID",""),IF($E44="","Missing odometer",""),IF(COUNTIF('Maintenance Log'!$A$9:$A$108,$A44)&gt;1,"Duplicate work order",""),IF($R44&lt;0,"Negative total cost",""),IF(AND($S44&lt;&gt;"",$E44&lt;$S44),"Odometer below previous service odometer",""),IF($P44&gt;SUM($H44,$L44,$M44,$N44),"Taxable amount exceeds the pre-tax cost",""))))</f>
        <v/>
      </c>
    </row>
    <row r="45">
      <c r="A45" s="25" t="n"/>
      <c r="B45" s="26" t="n"/>
      <c r="C45" s="25" t="n"/>
      <c r="D45" s="25" t="n"/>
      <c r="E45" s="27" t="n"/>
      <c r="F45" s="25" t="n"/>
      <c r="G45" s="25" t="n"/>
      <c r="H45" s="28" t="n"/>
      <c r="I45" s="45" t="n"/>
      <c r="J45" s="28" t="n"/>
      <c r="K45" s="14">
        <f>IF($A45="","",IF($J45="",'Settings'!$B$6,$J45))</f>
        <v/>
      </c>
      <c r="L45" s="14">
        <f>IF($A45="","",IFERROR($I45*$K45,0))</f>
        <v/>
      </c>
      <c r="M45" s="28" t="n"/>
      <c r="N45" s="28" t="n"/>
      <c r="O45" s="45" t="n"/>
      <c r="P45" s="28" t="n"/>
      <c r="Q45" s="14">
        <f>IF($A45="","",IFERROR($P45*'Settings'!$B$7,0))</f>
        <v/>
      </c>
      <c r="R45" s="14">
        <f>IF($A45="","",IFERROR(SUM($H45,$L45,$M45,$N45,$Q45),0))</f>
        <v/>
      </c>
      <c r="S45" s="30">
        <f>IF($A45="","",IFERROR(MAX(MAXIFS('Maintenance Log'!$E$9:$E$108,'Maintenance Log'!$C$9:$C$108,$C45,'Maintenance Log'!$B$9:$B$108,"&lt;"&amp;$B45),INDEX('Vehicles'!$I$9:$I$108,MATCH($C45,'Vehicles'!$A$9:$A$108,0))),""))</f>
        <v/>
      </c>
      <c r="T45" s="30">
        <f>IF($A45="","",IFERROR($E45-$S45,""))</f>
        <v/>
      </c>
      <c r="U45" s="31">
        <f>IF($A45="","",IFERROR($R45/$T45,""))</f>
        <v/>
      </c>
      <c r="V45" s="25" t="n"/>
      <c r="W45" s="25" t="n"/>
      <c r="X45" s="25" t="n"/>
      <c r="Y45" s="12">
        <f>IF($A45="","",IF(TEXTJOIN(", ",TRUE,IF($B45="","Missing service date",""),IF(OR($C45="",COUNTIF('Vehicles'!$A$9:$A$108,$C45)=0),"Unknown Unit ID",""),IF($E45="","Missing odometer",""),IF(COUNTIF('Maintenance Log'!$A$9:$A$108,$A45)&gt;1,"Duplicate work order",""),IF($R45&lt;0,"Negative total cost",""),IF(AND($S45&lt;&gt;"",$E45&lt;$S45),"Odometer below previous service odometer",""),IF($P45&gt;SUM($H45,$L45,$M45,$N45),"Taxable amount exceeds the pre-tax cost",""))="","OK","Review: "&amp;TEXTJOIN(", ",TRUE,IF($B45="","Missing service date",""),IF(OR($C45="",COUNTIF('Vehicles'!$A$9:$A$108,$C45)=0),"Unknown Unit ID",""),IF($E45="","Missing odometer",""),IF(COUNTIF('Maintenance Log'!$A$9:$A$108,$A45)&gt;1,"Duplicate work order",""),IF($R45&lt;0,"Negative total cost",""),IF(AND($S45&lt;&gt;"",$E45&lt;$S45),"Odometer below previous service odometer",""),IF($P45&gt;SUM($H45,$L45,$M45,$N45),"Taxable amount exceeds the pre-tax cost",""))))</f>
        <v/>
      </c>
    </row>
    <row r="46">
      <c r="A46" s="25" t="n"/>
      <c r="B46" s="26" t="n"/>
      <c r="C46" s="25" t="n"/>
      <c r="D46" s="25" t="n"/>
      <c r="E46" s="27" t="n"/>
      <c r="F46" s="25" t="n"/>
      <c r="G46" s="25" t="n"/>
      <c r="H46" s="28" t="n"/>
      <c r="I46" s="45" t="n"/>
      <c r="J46" s="28" t="n"/>
      <c r="K46" s="14">
        <f>IF($A46="","",IF($J46="",'Settings'!$B$6,$J46))</f>
        <v/>
      </c>
      <c r="L46" s="14">
        <f>IF($A46="","",IFERROR($I46*$K46,0))</f>
        <v/>
      </c>
      <c r="M46" s="28" t="n"/>
      <c r="N46" s="28" t="n"/>
      <c r="O46" s="45" t="n"/>
      <c r="P46" s="28" t="n"/>
      <c r="Q46" s="14">
        <f>IF($A46="","",IFERROR($P46*'Settings'!$B$7,0))</f>
        <v/>
      </c>
      <c r="R46" s="14">
        <f>IF($A46="","",IFERROR(SUM($H46,$L46,$M46,$N46,$Q46),0))</f>
        <v/>
      </c>
      <c r="S46" s="30">
        <f>IF($A46="","",IFERROR(MAX(MAXIFS('Maintenance Log'!$E$9:$E$108,'Maintenance Log'!$C$9:$C$108,$C46,'Maintenance Log'!$B$9:$B$108,"&lt;"&amp;$B46),INDEX('Vehicles'!$I$9:$I$108,MATCH($C46,'Vehicles'!$A$9:$A$108,0))),""))</f>
        <v/>
      </c>
      <c r="T46" s="30">
        <f>IF($A46="","",IFERROR($E46-$S46,""))</f>
        <v/>
      </c>
      <c r="U46" s="31">
        <f>IF($A46="","",IFERROR($R46/$T46,""))</f>
        <v/>
      </c>
      <c r="V46" s="25" t="n"/>
      <c r="W46" s="25" t="n"/>
      <c r="X46" s="25" t="n"/>
      <c r="Y46" s="12">
        <f>IF($A46="","",IF(TEXTJOIN(", ",TRUE,IF($B46="","Missing service date",""),IF(OR($C46="",COUNTIF('Vehicles'!$A$9:$A$108,$C46)=0),"Unknown Unit ID",""),IF($E46="","Missing odometer",""),IF(COUNTIF('Maintenance Log'!$A$9:$A$108,$A46)&gt;1,"Duplicate work order",""),IF($R46&lt;0,"Negative total cost",""),IF(AND($S46&lt;&gt;"",$E46&lt;$S46),"Odometer below previous service odometer",""),IF($P46&gt;SUM($H46,$L46,$M46,$N46),"Taxable amount exceeds the pre-tax cost",""))="","OK","Review: "&amp;TEXTJOIN(", ",TRUE,IF($B46="","Missing service date",""),IF(OR($C46="",COUNTIF('Vehicles'!$A$9:$A$108,$C46)=0),"Unknown Unit ID",""),IF($E46="","Missing odometer",""),IF(COUNTIF('Maintenance Log'!$A$9:$A$108,$A46)&gt;1,"Duplicate work order",""),IF($R46&lt;0,"Negative total cost",""),IF(AND($S46&lt;&gt;"",$E46&lt;$S46),"Odometer below previous service odometer",""),IF($P46&gt;SUM($H46,$L46,$M46,$N46),"Taxable amount exceeds the pre-tax cost",""))))</f>
        <v/>
      </c>
    </row>
    <row r="47">
      <c r="A47" s="25" t="n"/>
      <c r="B47" s="26" t="n"/>
      <c r="C47" s="25" t="n"/>
      <c r="D47" s="25" t="n"/>
      <c r="E47" s="27" t="n"/>
      <c r="F47" s="25" t="n"/>
      <c r="G47" s="25" t="n"/>
      <c r="H47" s="28" t="n"/>
      <c r="I47" s="45" t="n"/>
      <c r="J47" s="28" t="n"/>
      <c r="K47" s="14">
        <f>IF($A47="","",IF($J47="",'Settings'!$B$6,$J47))</f>
        <v/>
      </c>
      <c r="L47" s="14">
        <f>IF($A47="","",IFERROR($I47*$K47,0))</f>
        <v/>
      </c>
      <c r="M47" s="28" t="n"/>
      <c r="N47" s="28" t="n"/>
      <c r="O47" s="45" t="n"/>
      <c r="P47" s="28" t="n"/>
      <c r="Q47" s="14">
        <f>IF($A47="","",IFERROR($P47*'Settings'!$B$7,0))</f>
        <v/>
      </c>
      <c r="R47" s="14">
        <f>IF($A47="","",IFERROR(SUM($H47,$L47,$M47,$N47,$Q47),0))</f>
        <v/>
      </c>
      <c r="S47" s="30">
        <f>IF($A47="","",IFERROR(MAX(MAXIFS('Maintenance Log'!$E$9:$E$108,'Maintenance Log'!$C$9:$C$108,$C47,'Maintenance Log'!$B$9:$B$108,"&lt;"&amp;$B47),INDEX('Vehicles'!$I$9:$I$108,MATCH($C47,'Vehicles'!$A$9:$A$108,0))),""))</f>
        <v/>
      </c>
      <c r="T47" s="30">
        <f>IF($A47="","",IFERROR($E47-$S47,""))</f>
        <v/>
      </c>
      <c r="U47" s="31">
        <f>IF($A47="","",IFERROR($R47/$T47,""))</f>
        <v/>
      </c>
      <c r="V47" s="25" t="n"/>
      <c r="W47" s="25" t="n"/>
      <c r="X47" s="25" t="n"/>
      <c r="Y47" s="12">
        <f>IF($A47="","",IF(TEXTJOIN(", ",TRUE,IF($B47="","Missing service date",""),IF(OR($C47="",COUNTIF('Vehicles'!$A$9:$A$108,$C47)=0),"Unknown Unit ID",""),IF($E47="","Missing odometer",""),IF(COUNTIF('Maintenance Log'!$A$9:$A$108,$A47)&gt;1,"Duplicate work order",""),IF($R47&lt;0,"Negative total cost",""),IF(AND($S47&lt;&gt;"",$E47&lt;$S47),"Odometer below previous service odometer",""),IF($P47&gt;SUM($H47,$L47,$M47,$N47),"Taxable amount exceeds the pre-tax cost",""))="","OK","Review: "&amp;TEXTJOIN(", ",TRUE,IF($B47="","Missing service date",""),IF(OR($C47="",COUNTIF('Vehicles'!$A$9:$A$108,$C47)=0),"Unknown Unit ID",""),IF($E47="","Missing odometer",""),IF(COUNTIF('Maintenance Log'!$A$9:$A$108,$A47)&gt;1,"Duplicate work order",""),IF($R47&lt;0,"Negative total cost",""),IF(AND($S47&lt;&gt;"",$E47&lt;$S47),"Odometer below previous service odometer",""),IF($P47&gt;SUM($H47,$L47,$M47,$N47),"Taxable amount exceeds the pre-tax cost",""))))</f>
        <v/>
      </c>
    </row>
    <row r="48">
      <c r="A48" s="25" t="n"/>
      <c r="B48" s="26" t="n"/>
      <c r="C48" s="25" t="n"/>
      <c r="D48" s="25" t="n"/>
      <c r="E48" s="27" t="n"/>
      <c r="F48" s="25" t="n"/>
      <c r="G48" s="25" t="n"/>
      <c r="H48" s="28" t="n"/>
      <c r="I48" s="45" t="n"/>
      <c r="J48" s="28" t="n"/>
      <c r="K48" s="14">
        <f>IF($A48="","",IF($J48="",'Settings'!$B$6,$J48))</f>
        <v/>
      </c>
      <c r="L48" s="14">
        <f>IF($A48="","",IFERROR($I48*$K48,0))</f>
        <v/>
      </c>
      <c r="M48" s="28" t="n"/>
      <c r="N48" s="28" t="n"/>
      <c r="O48" s="45" t="n"/>
      <c r="P48" s="28" t="n"/>
      <c r="Q48" s="14">
        <f>IF($A48="","",IFERROR($P48*'Settings'!$B$7,0))</f>
        <v/>
      </c>
      <c r="R48" s="14">
        <f>IF($A48="","",IFERROR(SUM($H48,$L48,$M48,$N48,$Q48),0))</f>
        <v/>
      </c>
      <c r="S48" s="30">
        <f>IF($A48="","",IFERROR(MAX(MAXIFS('Maintenance Log'!$E$9:$E$108,'Maintenance Log'!$C$9:$C$108,$C48,'Maintenance Log'!$B$9:$B$108,"&lt;"&amp;$B48),INDEX('Vehicles'!$I$9:$I$108,MATCH($C48,'Vehicles'!$A$9:$A$108,0))),""))</f>
        <v/>
      </c>
      <c r="T48" s="30">
        <f>IF($A48="","",IFERROR($E48-$S48,""))</f>
        <v/>
      </c>
      <c r="U48" s="31">
        <f>IF($A48="","",IFERROR($R48/$T48,""))</f>
        <v/>
      </c>
      <c r="V48" s="25" t="n"/>
      <c r="W48" s="25" t="n"/>
      <c r="X48" s="25" t="n"/>
      <c r="Y48" s="12">
        <f>IF($A48="","",IF(TEXTJOIN(", ",TRUE,IF($B48="","Missing service date",""),IF(OR($C48="",COUNTIF('Vehicles'!$A$9:$A$108,$C48)=0),"Unknown Unit ID",""),IF($E48="","Missing odometer",""),IF(COUNTIF('Maintenance Log'!$A$9:$A$108,$A48)&gt;1,"Duplicate work order",""),IF($R48&lt;0,"Negative total cost",""),IF(AND($S48&lt;&gt;"",$E48&lt;$S48),"Odometer below previous service odometer",""),IF($P48&gt;SUM($H48,$L48,$M48,$N48),"Taxable amount exceeds the pre-tax cost",""))="","OK","Review: "&amp;TEXTJOIN(", ",TRUE,IF($B48="","Missing service date",""),IF(OR($C48="",COUNTIF('Vehicles'!$A$9:$A$108,$C48)=0),"Unknown Unit ID",""),IF($E48="","Missing odometer",""),IF(COUNTIF('Maintenance Log'!$A$9:$A$108,$A48)&gt;1,"Duplicate work order",""),IF($R48&lt;0,"Negative total cost",""),IF(AND($S48&lt;&gt;"",$E48&lt;$S48),"Odometer below previous service odometer",""),IF($P48&gt;SUM($H48,$L48,$M48,$N48),"Taxable amount exceeds the pre-tax cost",""))))</f>
        <v/>
      </c>
    </row>
    <row r="49">
      <c r="A49" s="25" t="n"/>
      <c r="B49" s="26" t="n"/>
      <c r="C49" s="25" t="n"/>
      <c r="D49" s="25" t="n"/>
      <c r="E49" s="27" t="n"/>
      <c r="F49" s="25" t="n"/>
      <c r="G49" s="25" t="n"/>
      <c r="H49" s="28" t="n"/>
      <c r="I49" s="45" t="n"/>
      <c r="J49" s="28" t="n"/>
      <c r="K49" s="14">
        <f>IF($A49="","",IF($J49="",'Settings'!$B$6,$J49))</f>
        <v/>
      </c>
      <c r="L49" s="14">
        <f>IF($A49="","",IFERROR($I49*$K49,0))</f>
        <v/>
      </c>
      <c r="M49" s="28" t="n"/>
      <c r="N49" s="28" t="n"/>
      <c r="O49" s="45" t="n"/>
      <c r="P49" s="28" t="n"/>
      <c r="Q49" s="14">
        <f>IF($A49="","",IFERROR($P49*'Settings'!$B$7,0))</f>
        <v/>
      </c>
      <c r="R49" s="14">
        <f>IF($A49="","",IFERROR(SUM($H49,$L49,$M49,$N49,$Q49),0))</f>
        <v/>
      </c>
      <c r="S49" s="30">
        <f>IF($A49="","",IFERROR(MAX(MAXIFS('Maintenance Log'!$E$9:$E$108,'Maintenance Log'!$C$9:$C$108,$C49,'Maintenance Log'!$B$9:$B$108,"&lt;"&amp;$B49),INDEX('Vehicles'!$I$9:$I$108,MATCH($C49,'Vehicles'!$A$9:$A$108,0))),""))</f>
        <v/>
      </c>
      <c r="T49" s="30">
        <f>IF($A49="","",IFERROR($E49-$S49,""))</f>
        <v/>
      </c>
      <c r="U49" s="31">
        <f>IF($A49="","",IFERROR($R49/$T49,""))</f>
        <v/>
      </c>
      <c r="V49" s="25" t="n"/>
      <c r="W49" s="25" t="n"/>
      <c r="X49" s="25" t="n"/>
      <c r="Y49" s="12">
        <f>IF($A49="","",IF(TEXTJOIN(", ",TRUE,IF($B49="","Missing service date",""),IF(OR($C49="",COUNTIF('Vehicles'!$A$9:$A$108,$C49)=0),"Unknown Unit ID",""),IF($E49="","Missing odometer",""),IF(COUNTIF('Maintenance Log'!$A$9:$A$108,$A49)&gt;1,"Duplicate work order",""),IF($R49&lt;0,"Negative total cost",""),IF(AND($S49&lt;&gt;"",$E49&lt;$S49),"Odometer below previous service odometer",""),IF($P49&gt;SUM($H49,$L49,$M49,$N49),"Taxable amount exceeds the pre-tax cost",""))="","OK","Review: "&amp;TEXTJOIN(", ",TRUE,IF($B49="","Missing service date",""),IF(OR($C49="",COUNTIF('Vehicles'!$A$9:$A$108,$C49)=0),"Unknown Unit ID",""),IF($E49="","Missing odometer",""),IF(COUNTIF('Maintenance Log'!$A$9:$A$108,$A49)&gt;1,"Duplicate work order",""),IF($R49&lt;0,"Negative total cost",""),IF(AND($S49&lt;&gt;"",$E49&lt;$S49),"Odometer below previous service odometer",""),IF($P49&gt;SUM($H49,$L49,$M49,$N49),"Taxable amount exceeds the pre-tax cost",""))))</f>
        <v/>
      </c>
    </row>
    <row r="50">
      <c r="A50" s="25" t="n"/>
      <c r="B50" s="26" t="n"/>
      <c r="C50" s="25" t="n"/>
      <c r="D50" s="25" t="n"/>
      <c r="E50" s="27" t="n"/>
      <c r="F50" s="25" t="n"/>
      <c r="G50" s="25" t="n"/>
      <c r="H50" s="28" t="n"/>
      <c r="I50" s="45" t="n"/>
      <c r="J50" s="28" t="n"/>
      <c r="K50" s="14">
        <f>IF($A50="","",IF($J50="",'Settings'!$B$6,$J50))</f>
        <v/>
      </c>
      <c r="L50" s="14">
        <f>IF($A50="","",IFERROR($I50*$K50,0))</f>
        <v/>
      </c>
      <c r="M50" s="28" t="n"/>
      <c r="N50" s="28" t="n"/>
      <c r="O50" s="45" t="n"/>
      <c r="P50" s="28" t="n"/>
      <c r="Q50" s="14">
        <f>IF($A50="","",IFERROR($P50*'Settings'!$B$7,0))</f>
        <v/>
      </c>
      <c r="R50" s="14">
        <f>IF($A50="","",IFERROR(SUM($H50,$L50,$M50,$N50,$Q50),0))</f>
        <v/>
      </c>
      <c r="S50" s="30">
        <f>IF($A50="","",IFERROR(MAX(MAXIFS('Maintenance Log'!$E$9:$E$108,'Maintenance Log'!$C$9:$C$108,$C50,'Maintenance Log'!$B$9:$B$108,"&lt;"&amp;$B50),INDEX('Vehicles'!$I$9:$I$108,MATCH($C50,'Vehicles'!$A$9:$A$108,0))),""))</f>
        <v/>
      </c>
      <c r="T50" s="30">
        <f>IF($A50="","",IFERROR($E50-$S50,""))</f>
        <v/>
      </c>
      <c r="U50" s="31">
        <f>IF($A50="","",IFERROR($R50/$T50,""))</f>
        <v/>
      </c>
      <c r="V50" s="25" t="n"/>
      <c r="W50" s="25" t="n"/>
      <c r="X50" s="25" t="n"/>
      <c r="Y50" s="12">
        <f>IF($A50="","",IF(TEXTJOIN(", ",TRUE,IF($B50="","Missing service date",""),IF(OR($C50="",COUNTIF('Vehicles'!$A$9:$A$108,$C50)=0),"Unknown Unit ID",""),IF($E50="","Missing odometer",""),IF(COUNTIF('Maintenance Log'!$A$9:$A$108,$A50)&gt;1,"Duplicate work order",""),IF($R50&lt;0,"Negative total cost",""),IF(AND($S50&lt;&gt;"",$E50&lt;$S50),"Odometer below previous service odometer",""),IF($P50&gt;SUM($H50,$L50,$M50,$N50),"Taxable amount exceeds the pre-tax cost",""))="","OK","Review: "&amp;TEXTJOIN(", ",TRUE,IF($B50="","Missing service date",""),IF(OR($C50="",COUNTIF('Vehicles'!$A$9:$A$108,$C50)=0),"Unknown Unit ID",""),IF($E50="","Missing odometer",""),IF(COUNTIF('Maintenance Log'!$A$9:$A$108,$A50)&gt;1,"Duplicate work order",""),IF($R50&lt;0,"Negative total cost",""),IF(AND($S50&lt;&gt;"",$E50&lt;$S50),"Odometer below previous service odometer",""),IF($P50&gt;SUM($H50,$L50,$M50,$N50),"Taxable amount exceeds the pre-tax cost",""))))</f>
        <v/>
      </c>
    </row>
    <row r="51">
      <c r="A51" s="25" t="n"/>
      <c r="B51" s="26" t="n"/>
      <c r="C51" s="25" t="n"/>
      <c r="D51" s="25" t="n"/>
      <c r="E51" s="27" t="n"/>
      <c r="F51" s="25" t="n"/>
      <c r="G51" s="25" t="n"/>
      <c r="H51" s="28" t="n"/>
      <c r="I51" s="45" t="n"/>
      <c r="J51" s="28" t="n"/>
      <c r="K51" s="14">
        <f>IF($A51="","",IF($J51="",'Settings'!$B$6,$J51))</f>
        <v/>
      </c>
      <c r="L51" s="14">
        <f>IF($A51="","",IFERROR($I51*$K51,0))</f>
        <v/>
      </c>
      <c r="M51" s="28" t="n"/>
      <c r="N51" s="28" t="n"/>
      <c r="O51" s="45" t="n"/>
      <c r="P51" s="28" t="n"/>
      <c r="Q51" s="14">
        <f>IF($A51="","",IFERROR($P51*'Settings'!$B$7,0))</f>
        <v/>
      </c>
      <c r="R51" s="14">
        <f>IF($A51="","",IFERROR(SUM($H51,$L51,$M51,$N51,$Q51),0))</f>
        <v/>
      </c>
      <c r="S51" s="30">
        <f>IF($A51="","",IFERROR(MAX(MAXIFS('Maintenance Log'!$E$9:$E$108,'Maintenance Log'!$C$9:$C$108,$C51,'Maintenance Log'!$B$9:$B$108,"&lt;"&amp;$B51),INDEX('Vehicles'!$I$9:$I$108,MATCH($C51,'Vehicles'!$A$9:$A$108,0))),""))</f>
        <v/>
      </c>
      <c r="T51" s="30">
        <f>IF($A51="","",IFERROR($E51-$S51,""))</f>
        <v/>
      </c>
      <c r="U51" s="31">
        <f>IF($A51="","",IFERROR($R51/$T51,""))</f>
        <v/>
      </c>
      <c r="V51" s="25" t="n"/>
      <c r="W51" s="25" t="n"/>
      <c r="X51" s="25" t="n"/>
      <c r="Y51" s="12">
        <f>IF($A51="","",IF(TEXTJOIN(", ",TRUE,IF($B51="","Missing service date",""),IF(OR($C51="",COUNTIF('Vehicles'!$A$9:$A$108,$C51)=0),"Unknown Unit ID",""),IF($E51="","Missing odometer",""),IF(COUNTIF('Maintenance Log'!$A$9:$A$108,$A51)&gt;1,"Duplicate work order",""),IF($R51&lt;0,"Negative total cost",""),IF(AND($S51&lt;&gt;"",$E51&lt;$S51),"Odometer below previous service odometer",""),IF($P51&gt;SUM($H51,$L51,$M51,$N51),"Taxable amount exceeds the pre-tax cost",""))="","OK","Review: "&amp;TEXTJOIN(", ",TRUE,IF($B51="","Missing service date",""),IF(OR($C51="",COUNTIF('Vehicles'!$A$9:$A$108,$C51)=0),"Unknown Unit ID",""),IF($E51="","Missing odometer",""),IF(COUNTIF('Maintenance Log'!$A$9:$A$108,$A51)&gt;1,"Duplicate work order",""),IF($R51&lt;0,"Negative total cost",""),IF(AND($S51&lt;&gt;"",$E51&lt;$S51),"Odometer below previous service odometer",""),IF($P51&gt;SUM($H51,$L51,$M51,$N51),"Taxable amount exceeds the pre-tax cost",""))))</f>
        <v/>
      </c>
    </row>
    <row r="52">
      <c r="A52" s="25" t="n"/>
      <c r="B52" s="26" t="n"/>
      <c r="C52" s="25" t="n"/>
      <c r="D52" s="25" t="n"/>
      <c r="E52" s="27" t="n"/>
      <c r="F52" s="25" t="n"/>
      <c r="G52" s="25" t="n"/>
      <c r="H52" s="28" t="n"/>
      <c r="I52" s="45" t="n"/>
      <c r="J52" s="28" t="n"/>
      <c r="K52" s="14">
        <f>IF($A52="","",IF($J52="",'Settings'!$B$6,$J52))</f>
        <v/>
      </c>
      <c r="L52" s="14">
        <f>IF($A52="","",IFERROR($I52*$K52,0))</f>
        <v/>
      </c>
      <c r="M52" s="28" t="n"/>
      <c r="N52" s="28" t="n"/>
      <c r="O52" s="45" t="n"/>
      <c r="P52" s="28" t="n"/>
      <c r="Q52" s="14">
        <f>IF($A52="","",IFERROR($P52*'Settings'!$B$7,0))</f>
        <v/>
      </c>
      <c r="R52" s="14">
        <f>IF($A52="","",IFERROR(SUM($H52,$L52,$M52,$N52,$Q52),0))</f>
        <v/>
      </c>
      <c r="S52" s="30">
        <f>IF($A52="","",IFERROR(MAX(MAXIFS('Maintenance Log'!$E$9:$E$108,'Maintenance Log'!$C$9:$C$108,$C52,'Maintenance Log'!$B$9:$B$108,"&lt;"&amp;$B52),INDEX('Vehicles'!$I$9:$I$108,MATCH($C52,'Vehicles'!$A$9:$A$108,0))),""))</f>
        <v/>
      </c>
      <c r="T52" s="30">
        <f>IF($A52="","",IFERROR($E52-$S52,""))</f>
        <v/>
      </c>
      <c r="U52" s="31">
        <f>IF($A52="","",IFERROR($R52/$T52,""))</f>
        <v/>
      </c>
      <c r="V52" s="25" t="n"/>
      <c r="W52" s="25" t="n"/>
      <c r="X52" s="25" t="n"/>
      <c r="Y52" s="12">
        <f>IF($A52="","",IF(TEXTJOIN(", ",TRUE,IF($B52="","Missing service date",""),IF(OR($C52="",COUNTIF('Vehicles'!$A$9:$A$108,$C52)=0),"Unknown Unit ID",""),IF($E52="","Missing odometer",""),IF(COUNTIF('Maintenance Log'!$A$9:$A$108,$A52)&gt;1,"Duplicate work order",""),IF($R52&lt;0,"Negative total cost",""),IF(AND($S52&lt;&gt;"",$E52&lt;$S52),"Odometer below previous service odometer",""),IF($P52&gt;SUM($H52,$L52,$M52,$N52),"Taxable amount exceeds the pre-tax cost",""))="","OK","Review: "&amp;TEXTJOIN(", ",TRUE,IF($B52="","Missing service date",""),IF(OR($C52="",COUNTIF('Vehicles'!$A$9:$A$108,$C52)=0),"Unknown Unit ID",""),IF($E52="","Missing odometer",""),IF(COUNTIF('Maintenance Log'!$A$9:$A$108,$A52)&gt;1,"Duplicate work order",""),IF($R52&lt;0,"Negative total cost",""),IF(AND($S52&lt;&gt;"",$E52&lt;$S52),"Odometer below previous service odometer",""),IF($P52&gt;SUM($H52,$L52,$M52,$N52),"Taxable amount exceeds the pre-tax cost",""))))</f>
        <v/>
      </c>
    </row>
    <row r="53">
      <c r="A53" s="25" t="n"/>
      <c r="B53" s="26" t="n"/>
      <c r="C53" s="25" t="n"/>
      <c r="D53" s="25" t="n"/>
      <c r="E53" s="27" t="n"/>
      <c r="F53" s="25" t="n"/>
      <c r="G53" s="25" t="n"/>
      <c r="H53" s="28" t="n"/>
      <c r="I53" s="45" t="n"/>
      <c r="J53" s="28" t="n"/>
      <c r="K53" s="14">
        <f>IF($A53="","",IF($J53="",'Settings'!$B$6,$J53))</f>
        <v/>
      </c>
      <c r="L53" s="14">
        <f>IF($A53="","",IFERROR($I53*$K53,0))</f>
        <v/>
      </c>
      <c r="M53" s="28" t="n"/>
      <c r="N53" s="28" t="n"/>
      <c r="O53" s="45" t="n"/>
      <c r="P53" s="28" t="n"/>
      <c r="Q53" s="14">
        <f>IF($A53="","",IFERROR($P53*'Settings'!$B$7,0))</f>
        <v/>
      </c>
      <c r="R53" s="14">
        <f>IF($A53="","",IFERROR(SUM($H53,$L53,$M53,$N53,$Q53),0))</f>
        <v/>
      </c>
      <c r="S53" s="30">
        <f>IF($A53="","",IFERROR(MAX(MAXIFS('Maintenance Log'!$E$9:$E$108,'Maintenance Log'!$C$9:$C$108,$C53,'Maintenance Log'!$B$9:$B$108,"&lt;"&amp;$B53),INDEX('Vehicles'!$I$9:$I$108,MATCH($C53,'Vehicles'!$A$9:$A$108,0))),""))</f>
        <v/>
      </c>
      <c r="T53" s="30">
        <f>IF($A53="","",IFERROR($E53-$S53,""))</f>
        <v/>
      </c>
      <c r="U53" s="31">
        <f>IF($A53="","",IFERROR($R53/$T53,""))</f>
        <v/>
      </c>
      <c r="V53" s="25" t="n"/>
      <c r="W53" s="25" t="n"/>
      <c r="X53" s="25" t="n"/>
      <c r="Y53" s="12">
        <f>IF($A53="","",IF(TEXTJOIN(", ",TRUE,IF($B53="","Missing service date",""),IF(OR($C53="",COUNTIF('Vehicles'!$A$9:$A$108,$C53)=0),"Unknown Unit ID",""),IF($E53="","Missing odometer",""),IF(COUNTIF('Maintenance Log'!$A$9:$A$108,$A53)&gt;1,"Duplicate work order",""),IF($R53&lt;0,"Negative total cost",""),IF(AND($S53&lt;&gt;"",$E53&lt;$S53),"Odometer below previous service odometer",""),IF($P53&gt;SUM($H53,$L53,$M53,$N53),"Taxable amount exceeds the pre-tax cost",""))="","OK","Review: "&amp;TEXTJOIN(", ",TRUE,IF($B53="","Missing service date",""),IF(OR($C53="",COUNTIF('Vehicles'!$A$9:$A$108,$C53)=0),"Unknown Unit ID",""),IF($E53="","Missing odometer",""),IF(COUNTIF('Maintenance Log'!$A$9:$A$108,$A53)&gt;1,"Duplicate work order",""),IF($R53&lt;0,"Negative total cost",""),IF(AND($S53&lt;&gt;"",$E53&lt;$S53),"Odometer below previous service odometer",""),IF($P53&gt;SUM($H53,$L53,$M53,$N53),"Taxable amount exceeds the pre-tax cost",""))))</f>
        <v/>
      </c>
    </row>
    <row r="54">
      <c r="A54" s="25" t="n"/>
      <c r="B54" s="26" t="n"/>
      <c r="C54" s="25" t="n"/>
      <c r="D54" s="25" t="n"/>
      <c r="E54" s="27" t="n"/>
      <c r="F54" s="25" t="n"/>
      <c r="G54" s="25" t="n"/>
      <c r="H54" s="28" t="n"/>
      <c r="I54" s="45" t="n"/>
      <c r="J54" s="28" t="n"/>
      <c r="K54" s="14">
        <f>IF($A54="","",IF($J54="",'Settings'!$B$6,$J54))</f>
        <v/>
      </c>
      <c r="L54" s="14">
        <f>IF($A54="","",IFERROR($I54*$K54,0))</f>
        <v/>
      </c>
      <c r="M54" s="28" t="n"/>
      <c r="N54" s="28" t="n"/>
      <c r="O54" s="45" t="n"/>
      <c r="P54" s="28" t="n"/>
      <c r="Q54" s="14">
        <f>IF($A54="","",IFERROR($P54*'Settings'!$B$7,0))</f>
        <v/>
      </c>
      <c r="R54" s="14">
        <f>IF($A54="","",IFERROR(SUM($H54,$L54,$M54,$N54,$Q54),0))</f>
        <v/>
      </c>
      <c r="S54" s="30">
        <f>IF($A54="","",IFERROR(MAX(MAXIFS('Maintenance Log'!$E$9:$E$108,'Maintenance Log'!$C$9:$C$108,$C54,'Maintenance Log'!$B$9:$B$108,"&lt;"&amp;$B54),INDEX('Vehicles'!$I$9:$I$108,MATCH($C54,'Vehicles'!$A$9:$A$108,0))),""))</f>
        <v/>
      </c>
      <c r="T54" s="30">
        <f>IF($A54="","",IFERROR($E54-$S54,""))</f>
        <v/>
      </c>
      <c r="U54" s="31">
        <f>IF($A54="","",IFERROR($R54/$T54,""))</f>
        <v/>
      </c>
      <c r="V54" s="25" t="n"/>
      <c r="W54" s="25" t="n"/>
      <c r="X54" s="25" t="n"/>
      <c r="Y54" s="12">
        <f>IF($A54="","",IF(TEXTJOIN(", ",TRUE,IF($B54="","Missing service date",""),IF(OR($C54="",COUNTIF('Vehicles'!$A$9:$A$108,$C54)=0),"Unknown Unit ID",""),IF($E54="","Missing odometer",""),IF(COUNTIF('Maintenance Log'!$A$9:$A$108,$A54)&gt;1,"Duplicate work order",""),IF($R54&lt;0,"Negative total cost",""),IF(AND($S54&lt;&gt;"",$E54&lt;$S54),"Odometer below previous service odometer",""),IF($P54&gt;SUM($H54,$L54,$M54,$N54),"Taxable amount exceeds the pre-tax cost",""))="","OK","Review: "&amp;TEXTJOIN(", ",TRUE,IF($B54="","Missing service date",""),IF(OR($C54="",COUNTIF('Vehicles'!$A$9:$A$108,$C54)=0),"Unknown Unit ID",""),IF($E54="","Missing odometer",""),IF(COUNTIF('Maintenance Log'!$A$9:$A$108,$A54)&gt;1,"Duplicate work order",""),IF($R54&lt;0,"Negative total cost",""),IF(AND($S54&lt;&gt;"",$E54&lt;$S54),"Odometer below previous service odometer",""),IF($P54&gt;SUM($H54,$L54,$M54,$N54),"Taxable amount exceeds the pre-tax cost",""))))</f>
        <v/>
      </c>
    </row>
    <row r="55">
      <c r="A55" s="25" t="n"/>
      <c r="B55" s="26" t="n"/>
      <c r="C55" s="25" t="n"/>
      <c r="D55" s="25" t="n"/>
      <c r="E55" s="27" t="n"/>
      <c r="F55" s="25" t="n"/>
      <c r="G55" s="25" t="n"/>
      <c r="H55" s="28" t="n"/>
      <c r="I55" s="45" t="n"/>
      <c r="J55" s="28" t="n"/>
      <c r="K55" s="14">
        <f>IF($A55="","",IF($J55="",'Settings'!$B$6,$J55))</f>
        <v/>
      </c>
      <c r="L55" s="14">
        <f>IF($A55="","",IFERROR($I55*$K55,0))</f>
        <v/>
      </c>
      <c r="M55" s="28" t="n"/>
      <c r="N55" s="28" t="n"/>
      <c r="O55" s="45" t="n"/>
      <c r="P55" s="28" t="n"/>
      <c r="Q55" s="14">
        <f>IF($A55="","",IFERROR($P55*'Settings'!$B$7,0))</f>
        <v/>
      </c>
      <c r="R55" s="14">
        <f>IF($A55="","",IFERROR(SUM($H55,$L55,$M55,$N55,$Q55),0))</f>
        <v/>
      </c>
      <c r="S55" s="30">
        <f>IF($A55="","",IFERROR(MAX(MAXIFS('Maintenance Log'!$E$9:$E$108,'Maintenance Log'!$C$9:$C$108,$C55,'Maintenance Log'!$B$9:$B$108,"&lt;"&amp;$B55),INDEX('Vehicles'!$I$9:$I$108,MATCH($C55,'Vehicles'!$A$9:$A$108,0))),""))</f>
        <v/>
      </c>
      <c r="T55" s="30">
        <f>IF($A55="","",IFERROR($E55-$S55,""))</f>
        <v/>
      </c>
      <c r="U55" s="31">
        <f>IF($A55="","",IFERROR($R55/$T55,""))</f>
        <v/>
      </c>
      <c r="V55" s="25" t="n"/>
      <c r="W55" s="25" t="n"/>
      <c r="X55" s="25" t="n"/>
      <c r="Y55" s="12">
        <f>IF($A55="","",IF(TEXTJOIN(", ",TRUE,IF($B55="","Missing service date",""),IF(OR($C55="",COUNTIF('Vehicles'!$A$9:$A$108,$C55)=0),"Unknown Unit ID",""),IF($E55="","Missing odometer",""),IF(COUNTIF('Maintenance Log'!$A$9:$A$108,$A55)&gt;1,"Duplicate work order",""),IF($R55&lt;0,"Negative total cost",""),IF(AND($S55&lt;&gt;"",$E55&lt;$S55),"Odometer below previous service odometer",""),IF($P55&gt;SUM($H55,$L55,$M55,$N55),"Taxable amount exceeds the pre-tax cost",""))="","OK","Review: "&amp;TEXTJOIN(", ",TRUE,IF($B55="","Missing service date",""),IF(OR($C55="",COUNTIF('Vehicles'!$A$9:$A$108,$C55)=0),"Unknown Unit ID",""),IF($E55="","Missing odometer",""),IF(COUNTIF('Maintenance Log'!$A$9:$A$108,$A55)&gt;1,"Duplicate work order",""),IF($R55&lt;0,"Negative total cost",""),IF(AND($S55&lt;&gt;"",$E55&lt;$S55),"Odometer below previous service odometer",""),IF($P55&gt;SUM($H55,$L55,$M55,$N55),"Taxable amount exceeds the pre-tax cost",""))))</f>
        <v/>
      </c>
    </row>
    <row r="56">
      <c r="A56" s="25" t="n"/>
      <c r="B56" s="26" t="n"/>
      <c r="C56" s="25" t="n"/>
      <c r="D56" s="25" t="n"/>
      <c r="E56" s="27" t="n"/>
      <c r="F56" s="25" t="n"/>
      <c r="G56" s="25" t="n"/>
      <c r="H56" s="28" t="n"/>
      <c r="I56" s="45" t="n"/>
      <c r="J56" s="28" t="n"/>
      <c r="K56" s="14">
        <f>IF($A56="","",IF($J56="",'Settings'!$B$6,$J56))</f>
        <v/>
      </c>
      <c r="L56" s="14">
        <f>IF($A56="","",IFERROR($I56*$K56,0))</f>
        <v/>
      </c>
      <c r="M56" s="28" t="n"/>
      <c r="N56" s="28" t="n"/>
      <c r="O56" s="45" t="n"/>
      <c r="P56" s="28" t="n"/>
      <c r="Q56" s="14">
        <f>IF($A56="","",IFERROR($P56*'Settings'!$B$7,0))</f>
        <v/>
      </c>
      <c r="R56" s="14">
        <f>IF($A56="","",IFERROR(SUM($H56,$L56,$M56,$N56,$Q56),0))</f>
        <v/>
      </c>
      <c r="S56" s="30">
        <f>IF($A56="","",IFERROR(MAX(MAXIFS('Maintenance Log'!$E$9:$E$108,'Maintenance Log'!$C$9:$C$108,$C56,'Maintenance Log'!$B$9:$B$108,"&lt;"&amp;$B56),INDEX('Vehicles'!$I$9:$I$108,MATCH($C56,'Vehicles'!$A$9:$A$108,0))),""))</f>
        <v/>
      </c>
      <c r="T56" s="30">
        <f>IF($A56="","",IFERROR($E56-$S56,""))</f>
        <v/>
      </c>
      <c r="U56" s="31">
        <f>IF($A56="","",IFERROR($R56/$T56,""))</f>
        <v/>
      </c>
      <c r="V56" s="25" t="n"/>
      <c r="W56" s="25" t="n"/>
      <c r="X56" s="25" t="n"/>
      <c r="Y56" s="12">
        <f>IF($A56="","",IF(TEXTJOIN(", ",TRUE,IF($B56="","Missing service date",""),IF(OR($C56="",COUNTIF('Vehicles'!$A$9:$A$108,$C56)=0),"Unknown Unit ID",""),IF($E56="","Missing odometer",""),IF(COUNTIF('Maintenance Log'!$A$9:$A$108,$A56)&gt;1,"Duplicate work order",""),IF($R56&lt;0,"Negative total cost",""),IF(AND($S56&lt;&gt;"",$E56&lt;$S56),"Odometer below previous service odometer",""),IF($P56&gt;SUM($H56,$L56,$M56,$N56),"Taxable amount exceeds the pre-tax cost",""))="","OK","Review: "&amp;TEXTJOIN(", ",TRUE,IF($B56="","Missing service date",""),IF(OR($C56="",COUNTIF('Vehicles'!$A$9:$A$108,$C56)=0),"Unknown Unit ID",""),IF($E56="","Missing odometer",""),IF(COUNTIF('Maintenance Log'!$A$9:$A$108,$A56)&gt;1,"Duplicate work order",""),IF($R56&lt;0,"Negative total cost",""),IF(AND($S56&lt;&gt;"",$E56&lt;$S56),"Odometer below previous service odometer",""),IF($P56&gt;SUM($H56,$L56,$M56,$N56),"Taxable amount exceeds the pre-tax cost",""))))</f>
        <v/>
      </c>
    </row>
    <row r="57">
      <c r="A57" s="25" t="n"/>
      <c r="B57" s="26" t="n"/>
      <c r="C57" s="25" t="n"/>
      <c r="D57" s="25" t="n"/>
      <c r="E57" s="27" t="n"/>
      <c r="F57" s="25" t="n"/>
      <c r="G57" s="25" t="n"/>
      <c r="H57" s="28" t="n"/>
      <c r="I57" s="45" t="n"/>
      <c r="J57" s="28" t="n"/>
      <c r="K57" s="14">
        <f>IF($A57="","",IF($J57="",'Settings'!$B$6,$J57))</f>
        <v/>
      </c>
      <c r="L57" s="14">
        <f>IF($A57="","",IFERROR($I57*$K57,0))</f>
        <v/>
      </c>
      <c r="M57" s="28" t="n"/>
      <c r="N57" s="28" t="n"/>
      <c r="O57" s="45" t="n"/>
      <c r="P57" s="28" t="n"/>
      <c r="Q57" s="14">
        <f>IF($A57="","",IFERROR($P57*'Settings'!$B$7,0))</f>
        <v/>
      </c>
      <c r="R57" s="14">
        <f>IF($A57="","",IFERROR(SUM($H57,$L57,$M57,$N57,$Q57),0))</f>
        <v/>
      </c>
      <c r="S57" s="30">
        <f>IF($A57="","",IFERROR(MAX(MAXIFS('Maintenance Log'!$E$9:$E$108,'Maintenance Log'!$C$9:$C$108,$C57,'Maintenance Log'!$B$9:$B$108,"&lt;"&amp;$B57),INDEX('Vehicles'!$I$9:$I$108,MATCH($C57,'Vehicles'!$A$9:$A$108,0))),""))</f>
        <v/>
      </c>
      <c r="T57" s="30">
        <f>IF($A57="","",IFERROR($E57-$S57,""))</f>
        <v/>
      </c>
      <c r="U57" s="31">
        <f>IF($A57="","",IFERROR($R57/$T57,""))</f>
        <v/>
      </c>
      <c r="V57" s="25" t="n"/>
      <c r="W57" s="25" t="n"/>
      <c r="X57" s="25" t="n"/>
      <c r="Y57" s="12">
        <f>IF($A57="","",IF(TEXTJOIN(", ",TRUE,IF($B57="","Missing service date",""),IF(OR($C57="",COUNTIF('Vehicles'!$A$9:$A$108,$C57)=0),"Unknown Unit ID",""),IF($E57="","Missing odometer",""),IF(COUNTIF('Maintenance Log'!$A$9:$A$108,$A57)&gt;1,"Duplicate work order",""),IF($R57&lt;0,"Negative total cost",""),IF(AND($S57&lt;&gt;"",$E57&lt;$S57),"Odometer below previous service odometer",""),IF($P57&gt;SUM($H57,$L57,$M57,$N57),"Taxable amount exceeds the pre-tax cost",""))="","OK","Review: "&amp;TEXTJOIN(", ",TRUE,IF($B57="","Missing service date",""),IF(OR($C57="",COUNTIF('Vehicles'!$A$9:$A$108,$C57)=0),"Unknown Unit ID",""),IF($E57="","Missing odometer",""),IF(COUNTIF('Maintenance Log'!$A$9:$A$108,$A57)&gt;1,"Duplicate work order",""),IF($R57&lt;0,"Negative total cost",""),IF(AND($S57&lt;&gt;"",$E57&lt;$S57),"Odometer below previous service odometer",""),IF($P57&gt;SUM($H57,$L57,$M57,$N57),"Taxable amount exceeds the pre-tax cost",""))))</f>
        <v/>
      </c>
    </row>
    <row r="58">
      <c r="A58" s="25" t="n"/>
      <c r="B58" s="26" t="n"/>
      <c r="C58" s="25" t="n"/>
      <c r="D58" s="25" t="n"/>
      <c r="E58" s="27" t="n"/>
      <c r="F58" s="25" t="n"/>
      <c r="G58" s="25" t="n"/>
      <c r="H58" s="28" t="n"/>
      <c r="I58" s="45" t="n"/>
      <c r="J58" s="28" t="n"/>
      <c r="K58" s="14">
        <f>IF($A58="","",IF($J58="",'Settings'!$B$6,$J58))</f>
        <v/>
      </c>
      <c r="L58" s="14">
        <f>IF($A58="","",IFERROR($I58*$K58,0))</f>
        <v/>
      </c>
      <c r="M58" s="28" t="n"/>
      <c r="N58" s="28" t="n"/>
      <c r="O58" s="45" t="n"/>
      <c r="P58" s="28" t="n"/>
      <c r="Q58" s="14">
        <f>IF($A58="","",IFERROR($P58*'Settings'!$B$7,0))</f>
        <v/>
      </c>
      <c r="R58" s="14">
        <f>IF($A58="","",IFERROR(SUM($H58,$L58,$M58,$N58,$Q58),0))</f>
        <v/>
      </c>
      <c r="S58" s="30">
        <f>IF($A58="","",IFERROR(MAX(MAXIFS('Maintenance Log'!$E$9:$E$108,'Maintenance Log'!$C$9:$C$108,$C58,'Maintenance Log'!$B$9:$B$108,"&lt;"&amp;$B58),INDEX('Vehicles'!$I$9:$I$108,MATCH($C58,'Vehicles'!$A$9:$A$108,0))),""))</f>
        <v/>
      </c>
      <c r="T58" s="30">
        <f>IF($A58="","",IFERROR($E58-$S58,""))</f>
        <v/>
      </c>
      <c r="U58" s="31">
        <f>IF($A58="","",IFERROR($R58/$T58,""))</f>
        <v/>
      </c>
      <c r="V58" s="25" t="n"/>
      <c r="W58" s="25" t="n"/>
      <c r="X58" s="25" t="n"/>
      <c r="Y58" s="12">
        <f>IF($A58="","",IF(TEXTJOIN(", ",TRUE,IF($B58="","Missing service date",""),IF(OR($C58="",COUNTIF('Vehicles'!$A$9:$A$108,$C58)=0),"Unknown Unit ID",""),IF($E58="","Missing odometer",""),IF(COUNTIF('Maintenance Log'!$A$9:$A$108,$A58)&gt;1,"Duplicate work order",""),IF($R58&lt;0,"Negative total cost",""),IF(AND($S58&lt;&gt;"",$E58&lt;$S58),"Odometer below previous service odometer",""),IF($P58&gt;SUM($H58,$L58,$M58,$N58),"Taxable amount exceeds the pre-tax cost",""))="","OK","Review: "&amp;TEXTJOIN(", ",TRUE,IF($B58="","Missing service date",""),IF(OR($C58="",COUNTIF('Vehicles'!$A$9:$A$108,$C58)=0),"Unknown Unit ID",""),IF($E58="","Missing odometer",""),IF(COUNTIF('Maintenance Log'!$A$9:$A$108,$A58)&gt;1,"Duplicate work order",""),IF($R58&lt;0,"Negative total cost",""),IF(AND($S58&lt;&gt;"",$E58&lt;$S58),"Odometer below previous service odometer",""),IF($P58&gt;SUM($H58,$L58,$M58,$N58),"Taxable amount exceeds the pre-tax cost",""))))</f>
        <v/>
      </c>
    </row>
    <row r="59">
      <c r="A59" s="25" t="n"/>
      <c r="B59" s="26" t="n"/>
      <c r="C59" s="25" t="n"/>
      <c r="D59" s="25" t="n"/>
      <c r="E59" s="27" t="n"/>
      <c r="F59" s="25" t="n"/>
      <c r="G59" s="25" t="n"/>
      <c r="H59" s="28" t="n"/>
      <c r="I59" s="45" t="n"/>
      <c r="J59" s="28" t="n"/>
      <c r="K59" s="14">
        <f>IF($A59="","",IF($J59="",'Settings'!$B$6,$J59))</f>
        <v/>
      </c>
      <c r="L59" s="14">
        <f>IF($A59="","",IFERROR($I59*$K59,0))</f>
        <v/>
      </c>
      <c r="M59" s="28" t="n"/>
      <c r="N59" s="28" t="n"/>
      <c r="O59" s="45" t="n"/>
      <c r="P59" s="28" t="n"/>
      <c r="Q59" s="14">
        <f>IF($A59="","",IFERROR($P59*'Settings'!$B$7,0))</f>
        <v/>
      </c>
      <c r="R59" s="14">
        <f>IF($A59="","",IFERROR(SUM($H59,$L59,$M59,$N59,$Q59),0))</f>
        <v/>
      </c>
      <c r="S59" s="30">
        <f>IF($A59="","",IFERROR(MAX(MAXIFS('Maintenance Log'!$E$9:$E$108,'Maintenance Log'!$C$9:$C$108,$C59,'Maintenance Log'!$B$9:$B$108,"&lt;"&amp;$B59),INDEX('Vehicles'!$I$9:$I$108,MATCH($C59,'Vehicles'!$A$9:$A$108,0))),""))</f>
        <v/>
      </c>
      <c r="T59" s="30">
        <f>IF($A59="","",IFERROR($E59-$S59,""))</f>
        <v/>
      </c>
      <c r="U59" s="31">
        <f>IF($A59="","",IFERROR($R59/$T59,""))</f>
        <v/>
      </c>
      <c r="V59" s="25" t="n"/>
      <c r="W59" s="25" t="n"/>
      <c r="X59" s="25" t="n"/>
      <c r="Y59" s="12">
        <f>IF($A59="","",IF(TEXTJOIN(", ",TRUE,IF($B59="","Missing service date",""),IF(OR($C59="",COUNTIF('Vehicles'!$A$9:$A$108,$C59)=0),"Unknown Unit ID",""),IF($E59="","Missing odometer",""),IF(COUNTIF('Maintenance Log'!$A$9:$A$108,$A59)&gt;1,"Duplicate work order",""),IF($R59&lt;0,"Negative total cost",""),IF(AND($S59&lt;&gt;"",$E59&lt;$S59),"Odometer below previous service odometer",""),IF($P59&gt;SUM($H59,$L59,$M59,$N59),"Taxable amount exceeds the pre-tax cost",""))="","OK","Review: "&amp;TEXTJOIN(", ",TRUE,IF($B59="","Missing service date",""),IF(OR($C59="",COUNTIF('Vehicles'!$A$9:$A$108,$C59)=0),"Unknown Unit ID",""),IF($E59="","Missing odometer",""),IF(COUNTIF('Maintenance Log'!$A$9:$A$108,$A59)&gt;1,"Duplicate work order",""),IF($R59&lt;0,"Negative total cost",""),IF(AND($S59&lt;&gt;"",$E59&lt;$S59),"Odometer below previous service odometer",""),IF($P59&gt;SUM($H59,$L59,$M59,$N59),"Taxable amount exceeds the pre-tax cost",""))))</f>
        <v/>
      </c>
    </row>
    <row r="60">
      <c r="A60" s="25" t="n"/>
      <c r="B60" s="26" t="n"/>
      <c r="C60" s="25" t="n"/>
      <c r="D60" s="25" t="n"/>
      <c r="E60" s="27" t="n"/>
      <c r="F60" s="25" t="n"/>
      <c r="G60" s="25" t="n"/>
      <c r="H60" s="28" t="n"/>
      <c r="I60" s="45" t="n"/>
      <c r="J60" s="28" t="n"/>
      <c r="K60" s="14">
        <f>IF($A60="","",IF($J60="",'Settings'!$B$6,$J60))</f>
        <v/>
      </c>
      <c r="L60" s="14">
        <f>IF($A60="","",IFERROR($I60*$K60,0))</f>
        <v/>
      </c>
      <c r="M60" s="28" t="n"/>
      <c r="N60" s="28" t="n"/>
      <c r="O60" s="45" t="n"/>
      <c r="P60" s="28" t="n"/>
      <c r="Q60" s="14">
        <f>IF($A60="","",IFERROR($P60*'Settings'!$B$7,0))</f>
        <v/>
      </c>
      <c r="R60" s="14">
        <f>IF($A60="","",IFERROR(SUM($H60,$L60,$M60,$N60,$Q60),0))</f>
        <v/>
      </c>
      <c r="S60" s="30">
        <f>IF($A60="","",IFERROR(MAX(MAXIFS('Maintenance Log'!$E$9:$E$108,'Maintenance Log'!$C$9:$C$108,$C60,'Maintenance Log'!$B$9:$B$108,"&lt;"&amp;$B60),INDEX('Vehicles'!$I$9:$I$108,MATCH($C60,'Vehicles'!$A$9:$A$108,0))),""))</f>
        <v/>
      </c>
      <c r="T60" s="30">
        <f>IF($A60="","",IFERROR($E60-$S60,""))</f>
        <v/>
      </c>
      <c r="U60" s="31">
        <f>IF($A60="","",IFERROR($R60/$T60,""))</f>
        <v/>
      </c>
      <c r="V60" s="25" t="n"/>
      <c r="W60" s="25" t="n"/>
      <c r="X60" s="25" t="n"/>
      <c r="Y60" s="12">
        <f>IF($A60="","",IF(TEXTJOIN(", ",TRUE,IF($B60="","Missing service date",""),IF(OR($C60="",COUNTIF('Vehicles'!$A$9:$A$108,$C60)=0),"Unknown Unit ID",""),IF($E60="","Missing odometer",""),IF(COUNTIF('Maintenance Log'!$A$9:$A$108,$A60)&gt;1,"Duplicate work order",""),IF($R60&lt;0,"Negative total cost",""),IF(AND($S60&lt;&gt;"",$E60&lt;$S60),"Odometer below previous service odometer",""),IF($P60&gt;SUM($H60,$L60,$M60,$N60),"Taxable amount exceeds the pre-tax cost",""))="","OK","Review: "&amp;TEXTJOIN(", ",TRUE,IF($B60="","Missing service date",""),IF(OR($C60="",COUNTIF('Vehicles'!$A$9:$A$108,$C60)=0),"Unknown Unit ID",""),IF($E60="","Missing odometer",""),IF(COUNTIF('Maintenance Log'!$A$9:$A$108,$A60)&gt;1,"Duplicate work order",""),IF($R60&lt;0,"Negative total cost",""),IF(AND($S60&lt;&gt;"",$E60&lt;$S60),"Odometer below previous service odometer",""),IF($P60&gt;SUM($H60,$L60,$M60,$N60),"Taxable amount exceeds the pre-tax cost",""))))</f>
        <v/>
      </c>
    </row>
    <row r="61">
      <c r="A61" s="25" t="n"/>
      <c r="B61" s="26" t="n"/>
      <c r="C61" s="25" t="n"/>
      <c r="D61" s="25" t="n"/>
      <c r="E61" s="27" t="n"/>
      <c r="F61" s="25" t="n"/>
      <c r="G61" s="25" t="n"/>
      <c r="H61" s="28" t="n"/>
      <c r="I61" s="45" t="n"/>
      <c r="J61" s="28" t="n"/>
      <c r="K61" s="14">
        <f>IF($A61="","",IF($J61="",'Settings'!$B$6,$J61))</f>
        <v/>
      </c>
      <c r="L61" s="14">
        <f>IF($A61="","",IFERROR($I61*$K61,0))</f>
        <v/>
      </c>
      <c r="M61" s="28" t="n"/>
      <c r="N61" s="28" t="n"/>
      <c r="O61" s="45" t="n"/>
      <c r="P61" s="28" t="n"/>
      <c r="Q61" s="14">
        <f>IF($A61="","",IFERROR($P61*'Settings'!$B$7,0))</f>
        <v/>
      </c>
      <c r="R61" s="14">
        <f>IF($A61="","",IFERROR(SUM($H61,$L61,$M61,$N61,$Q61),0))</f>
        <v/>
      </c>
      <c r="S61" s="30">
        <f>IF($A61="","",IFERROR(MAX(MAXIFS('Maintenance Log'!$E$9:$E$108,'Maintenance Log'!$C$9:$C$108,$C61,'Maintenance Log'!$B$9:$B$108,"&lt;"&amp;$B61),INDEX('Vehicles'!$I$9:$I$108,MATCH($C61,'Vehicles'!$A$9:$A$108,0))),""))</f>
        <v/>
      </c>
      <c r="T61" s="30">
        <f>IF($A61="","",IFERROR($E61-$S61,""))</f>
        <v/>
      </c>
      <c r="U61" s="31">
        <f>IF($A61="","",IFERROR($R61/$T61,""))</f>
        <v/>
      </c>
      <c r="V61" s="25" t="n"/>
      <c r="W61" s="25" t="n"/>
      <c r="X61" s="25" t="n"/>
      <c r="Y61" s="12">
        <f>IF($A61="","",IF(TEXTJOIN(", ",TRUE,IF($B61="","Missing service date",""),IF(OR($C61="",COUNTIF('Vehicles'!$A$9:$A$108,$C61)=0),"Unknown Unit ID",""),IF($E61="","Missing odometer",""),IF(COUNTIF('Maintenance Log'!$A$9:$A$108,$A61)&gt;1,"Duplicate work order",""),IF($R61&lt;0,"Negative total cost",""),IF(AND($S61&lt;&gt;"",$E61&lt;$S61),"Odometer below previous service odometer",""),IF($P61&gt;SUM($H61,$L61,$M61,$N61),"Taxable amount exceeds the pre-tax cost",""))="","OK","Review: "&amp;TEXTJOIN(", ",TRUE,IF($B61="","Missing service date",""),IF(OR($C61="",COUNTIF('Vehicles'!$A$9:$A$108,$C61)=0),"Unknown Unit ID",""),IF($E61="","Missing odometer",""),IF(COUNTIF('Maintenance Log'!$A$9:$A$108,$A61)&gt;1,"Duplicate work order",""),IF($R61&lt;0,"Negative total cost",""),IF(AND($S61&lt;&gt;"",$E61&lt;$S61),"Odometer below previous service odometer",""),IF($P61&gt;SUM($H61,$L61,$M61,$N61),"Taxable amount exceeds the pre-tax cost",""))))</f>
        <v/>
      </c>
    </row>
    <row r="62">
      <c r="A62" s="25" t="n"/>
      <c r="B62" s="26" t="n"/>
      <c r="C62" s="25" t="n"/>
      <c r="D62" s="25" t="n"/>
      <c r="E62" s="27" t="n"/>
      <c r="F62" s="25" t="n"/>
      <c r="G62" s="25" t="n"/>
      <c r="H62" s="28" t="n"/>
      <c r="I62" s="45" t="n"/>
      <c r="J62" s="28" t="n"/>
      <c r="K62" s="14">
        <f>IF($A62="","",IF($J62="",'Settings'!$B$6,$J62))</f>
        <v/>
      </c>
      <c r="L62" s="14">
        <f>IF($A62="","",IFERROR($I62*$K62,0))</f>
        <v/>
      </c>
      <c r="M62" s="28" t="n"/>
      <c r="N62" s="28" t="n"/>
      <c r="O62" s="45" t="n"/>
      <c r="P62" s="28" t="n"/>
      <c r="Q62" s="14">
        <f>IF($A62="","",IFERROR($P62*'Settings'!$B$7,0))</f>
        <v/>
      </c>
      <c r="R62" s="14">
        <f>IF($A62="","",IFERROR(SUM($H62,$L62,$M62,$N62,$Q62),0))</f>
        <v/>
      </c>
      <c r="S62" s="30">
        <f>IF($A62="","",IFERROR(MAX(MAXIFS('Maintenance Log'!$E$9:$E$108,'Maintenance Log'!$C$9:$C$108,$C62,'Maintenance Log'!$B$9:$B$108,"&lt;"&amp;$B62),INDEX('Vehicles'!$I$9:$I$108,MATCH($C62,'Vehicles'!$A$9:$A$108,0))),""))</f>
        <v/>
      </c>
      <c r="T62" s="30">
        <f>IF($A62="","",IFERROR($E62-$S62,""))</f>
        <v/>
      </c>
      <c r="U62" s="31">
        <f>IF($A62="","",IFERROR($R62/$T62,""))</f>
        <v/>
      </c>
      <c r="V62" s="25" t="n"/>
      <c r="W62" s="25" t="n"/>
      <c r="X62" s="25" t="n"/>
      <c r="Y62" s="12">
        <f>IF($A62="","",IF(TEXTJOIN(", ",TRUE,IF($B62="","Missing service date",""),IF(OR($C62="",COUNTIF('Vehicles'!$A$9:$A$108,$C62)=0),"Unknown Unit ID",""),IF($E62="","Missing odometer",""),IF(COUNTIF('Maintenance Log'!$A$9:$A$108,$A62)&gt;1,"Duplicate work order",""),IF($R62&lt;0,"Negative total cost",""),IF(AND($S62&lt;&gt;"",$E62&lt;$S62),"Odometer below previous service odometer",""),IF($P62&gt;SUM($H62,$L62,$M62,$N62),"Taxable amount exceeds the pre-tax cost",""))="","OK","Review: "&amp;TEXTJOIN(", ",TRUE,IF($B62="","Missing service date",""),IF(OR($C62="",COUNTIF('Vehicles'!$A$9:$A$108,$C62)=0),"Unknown Unit ID",""),IF($E62="","Missing odometer",""),IF(COUNTIF('Maintenance Log'!$A$9:$A$108,$A62)&gt;1,"Duplicate work order",""),IF($R62&lt;0,"Negative total cost",""),IF(AND($S62&lt;&gt;"",$E62&lt;$S62),"Odometer below previous service odometer",""),IF($P62&gt;SUM($H62,$L62,$M62,$N62),"Taxable amount exceeds the pre-tax cost",""))))</f>
        <v/>
      </c>
    </row>
    <row r="63">
      <c r="A63" s="25" t="n"/>
      <c r="B63" s="26" t="n"/>
      <c r="C63" s="25" t="n"/>
      <c r="D63" s="25" t="n"/>
      <c r="E63" s="27" t="n"/>
      <c r="F63" s="25" t="n"/>
      <c r="G63" s="25" t="n"/>
      <c r="H63" s="28" t="n"/>
      <c r="I63" s="45" t="n"/>
      <c r="J63" s="28" t="n"/>
      <c r="K63" s="14">
        <f>IF($A63="","",IF($J63="",'Settings'!$B$6,$J63))</f>
        <v/>
      </c>
      <c r="L63" s="14">
        <f>IF($A63="","",IFERROR($I63*$K63,0))</f>
        <v/>
      </c>
      <c r="M63" s="28" t="n"/>
      <c r="N63" s="28" t="n"/>
      <c r="O63" s="45" t="n"/>
      <c r="P63" s="28" t="n"/>
      <c r="Q63" s="14">
        <f>IF($A63="","",IFERROR($P63*'Settings'!$B$7,0))</f>
        <v/>
      </c>
      <c r="R63" s="14">
        <f>IF($A63="","",IFERROR(SUM($H63,$L63,$M63,$N63,$Q63),0))</f>
        <v/>
      </c>
      <c r="S63" s="30">
        <f>IF($A63="","",IFERROR(MAX(MAXIFS('Maintenance Log'!$E$9:$E$108,'Maintenance Log'!$C$9:$C$108,$C63,'Maintenance Log'!$B$9:$B$108,"&lt;"&amp;$B63),INDEX('Vehicles'!$I$9:$I$108,MATCH($C63,'Vehicles'!$A$9:$A$108,0))),""))</f>
        <v/>
      </c>
      <c r="T63" s="30">
        <f>IF($A63="","",IFERROR($E63-$S63,""))</f>
        <v/>
      </c>
      <c r="U63" s="31">
        <f>IF($A63="","",IFERROR($R63/$T63,""))</f>
        <v/>
      </c>
      <c r="V63" s="25" t="n"/>
      <c r="W63" s="25" t="n"/>
      <c r="X63" s="25" t="n"/>
      <c r="Y63" s="12">
        <f>IF($A63="","",IF(TEXTJOIN(", ",TRUE,IF($B63="","Missing service date",""),IF(OR($C63="",COUNTIF('Vehicles'!$A$9:$A$108,$C63)=0),"Unknown Unit ID",""),IF($E63="","Missing odometer",""),IF(COUNTIF('Maintenance Log'!$A$9:$A$108,$A63)&gt;1,"Duplicate work order",""),IF($R63&lt;0,"Negative total cost",""),IF(AND($S63&lt;&gt;"",$E63&lt;$S63),"Odometer below previous service odometer",""),IF($P63&gt;SUM($H63,$L63,$M63,$N63),"Taxable amount exceeds the pre-tax cost",""))="","OK","Review: "&amp;TEXTJOIN(", ",TRUE,IF($B63="","Missing service date",""),IF(OR($C63="",COUNTIF('Vehicles'!$A$9:$A$108,$C63)=0),"Unknown Unit ID",""),IF($E63="","Missing odometer",""),IF(COUNTIF('Maintenance Log'!$A$9:$A$108,$A63)&gt;1,"Duplicate work order",""),IF($R63&lt;0,"Negative total cost",""),IF(AND($S63&lt;&gt;"",$E63&lt;$S63),"Odometer below previous service odometer",""),IF($P63&gt;SUM($H63,$L63,$M63,$N63),"Taxable amount exceeds the pre-tax cost",""))))</f>
        <v/>
      </c>
    </row>
    <row r="64">
      <c r="A64" s="25" t="n"/>
      <c r="B64" s="26" t="n"/>
      <c r="C64" s="25" t="n"/>
      <c r="D64" s="25" t="n"/>
      <c r="E64" s="27" t="n"/>
      <c r="F64" s="25" t="n"/>
      <c r="G64" s="25" t="n"/>
      <c r="H64" s="28" t="n"/>
      <c r="I64" s="45" t="n"/>
      <c r="J64" s="28" t="n"/>
      <c r="K64" s="14">
        <f>IF($A64="","",IF($J64="",'Settings'!$B$6,$J64))</f>
        <v/>
      </c>
      <c r="L64" s="14">
        <f>IF($A64="","",IFERROR($I64*$K64,0))</f>
        <v/>
      </c>
      <c r="M64" s="28" t="n"/>
      <c r="N64" s="28" t="n"/>
      <c r="O64" s="45" t="n"/>
      <c r="P64" s="28" t="n"/>
      <c r="Q64" s="14">
        <f>IF($A64="","",IFERROR($P64*'Settings'!$B$7,0))</f>
        <v/>
      </c>
      <c r="R64" s="14">
        <f>IF($A64="","",IFERROR(SUM($H64,$L64,$M64,$N64,$Q64),0))</f>
        <v/>
      </c>
      <c r="S64" s="30">
        <f>IF($A64="","",IFERROR(MAX(MAXIFS('Maintenance Log'!$E$9:$E$108,'Maintenance Log'!$C$9:$C$108,$C64,'Maintenance Log'!$B$9:$B$108,"&lt;"&amp;$B64),INDEX('Vehicles'!$I$9:$I$108,MATCH($C64,'Vehicles'!$A$9:$A$108,0))),""))</f>
        <v/>
      </c>
      <c r="T64" s="30">
        <f>IF($A64="","",IFERROR($E64-$S64,""))</f>
        <v/>
      </c>
      <c r="U64" s="31">
        <f>IF($A64="","",IFERROR($R64/$T64,""))</f>
        <v/>
      </c>
      <c r="V64" s="25" t="n"/>
      <c r="W64" s="25" t="n"/>
      <c r="X64" s="25" t="n"/>
      <c r="Y64" s="12">
        <f>IF($A64="","",IF(TEXTJOIN(", ",TRUE,IF($B64="","Missing service date",""),IF(OR($C64="",COUNTIF('Vehicles'!$A$9:$A$108,$C64)=0),"Unknown Unit ID",""),IF($E64="","Missing odometer",""),IF(COUNTIF('Maintenance Log'!$A$9:$A$108,$A64)&gt;1,"Duplicate work order",""),IF($R64&lt;0,"Negative total cost",""),IF(AND($S64&lt;&gt;"",$E64&lt;$S64),"Odometer below previous service odometer",""),IF($P64&gt;SUM($H64,$L64,$M64,$N64),"Taxable amount exceeds the pre-tax cost",""))="","OK","Review: "&amp;TEXTJOIN(", ",TRUE,IF($B64="","Missing service date",""),IF(OR($C64="",COUNTIF('Vehicles'!$A$9:$A$108,$C64)=0),"Unknown Unit ID",""),IF($E64="","Missing odometer",""),IF(COUNTIF('Maintenance Log'!$A$9:$A$108,$A64)&gt;1,"Duplicate work order",""),IF($R64&lt;0,"Negative total cost",""),IF(AND($S64&lt;&gt;"",$E64&lt;$S64),"Odometer below previous service odometer",""),IF($P64&gt;SUM($H64,$L64,$M64,$N64),"Taxable amount exceeds the pre-tax cost",""))))</f>
        <v/>
      </c>
    </row>
    <row r="65">
      <c r="A65" s="25" t="n"/>
      <c r="B65" s="26" t="n"/>
      <c r="C65" s="25" t="n"/>
      <c r="D65" s="25" t="n"/>
      <c r="E65" s="27" t="n"/>
      <c r="F65" s="25" t="n"/>
      <c r="G65" s="25" t="n"/>
      <c r="H65" s="28" t="n"/>
      <c r="I65" s="45" t="n"/>
      <c r="J65" s="28" t="n"/>
      <c r="K65" s="14">
        <f>IF($A65="","",IF($J65="",'Settings'!$B$6,$J65))</f>
        <v/>
      </c>
      <c r="L65" s="14">
        <f>IF($A65="","",IFERROR($I65*$K65,0))</f>
        <v/>
      </c>
      <c r="M65" s="28" t="n"/>
      <c r="N65" s="28" t="n"/>
      <c r="O65" s="45" t="n"/>
      <c r="P65" s="28" t="n"/>
      <c r="Q65" s="14">
        <f>IF($A65="","",IFERROR($P65*'Settings'!$B$7,0))</f>
        <v/>
      </c>
      <c r="R65" s="14">
        <f>IF($A65="","",IFERROR(SUM($H65,$L65,$M65,$N65,$Q65),0))</f>
        <v/>
      </c>
      <c r="S65" s="30">
        <f>IF($A65="","",IFERROR(MAX(MAXIFS('Maintenance Log'!$E$9:$E$108,'Maintenance Log'!$C$9:$C$108,$C65,'Maintenance Log'!$B$9:$B$108,"&lt;"&amp;$B65),INDEX('Vehicles'!$I$9:$I$108,MATCH($C65,'Vehicles'!$A$9:$A$108,0))),""))</f>
        <v/>
      </c>
      <c r="T65" s="30">
        <f>IF($A65="","",IFERROR($E65-$S65,""))</f>
        <v/>
      </c>
      <c r="U65" s="31">
        <f>IF($A65="","",IFERROR($R65/$T65,""))</f>
        <v/>
      </c>
      <c r="V65" s="25" t="n"/>
      <c r="W65" s="25" t="n"/>
      <c r="X65" s="25" t="n"/>
      <c r="Y65" s="12">
        <f>IF($A65="","",IF(TEXTJOIN(", ",TRUE,IF($B65="","Missing service date",""),IF(OR($C65="",COUNTIF('Vehicles'!$A$9:$A$108,$C65)=0),"Unknown Unit ID",""),IF($E65="","Missing odometer",""),IF(COUNTIF('Maintenance Log'!$A$9:$A$108,$A65)&gt;1,"Duplicate work order",""),IF($R65&lt;0,"Negative total cost",""),IF(AND($S65&lt;&gt;"",$E65&lt;$S65),"Odometer below previous service odometer",""),IF($P65&gt;SUM($H65,$L65,$M65,$N65),"Taxable amount exceeds the pre-tax cost",""))="","OK","Review: "&amp;TEXTJOIN(", ",TRUE,IF($B65="","Missing service date",""),IF(OR($C65="",COUNTIF('Vehicles'!$A$9:$A$108,$C65)=0),"Unknown Unit ID",""),IF($E65="","Missing odometer",""),IF(COUNTIF('Maintenance Log'!$A$9:$A$108,$A65)&gt;1,"Duplicate work order",""),IF($R65&lt;0,"Negative total cost",""),IF(AND($S65&lt;&gt;"",$E65&lt;$S65),"Odometer below previous service odometer",""),IF($P65&gt;SUM($H65,$L65,$M65,$N65),"Taxable amount exceeds the pre-tax cost",""))))</f>
        <v/>
      </c>
    </row>
    <row r="66">
      <c r="A66" s="25" t="n"/>
      <c r="B66" s="26" t="n"/>
      <c r="C66" s="25" t="n"/>
      <c r="D66" s="25" t="n"/>
      <c r="E66" s="27" t="n"/>
      <c r="F66" s="25" t="n"/>
      <c r="G66" s="25" t="n"/>
      <c r="H66" s="28" t="n"/>
      <c r="I66" s="45" t="n"/>
      <c r="J66" s="28" t="n"/>
      <c r="K66" s="14">
        <f>IF($A66="","",IF($J66="",'Settings'!$B$6,$J66))</f>
        <v/>
      </c>
      <c r="L66" s="14">
        <f>IF($A66="","",IFERROR($I66*$K66,0))</f>
        <v/>
      </c>
      <c r="M66" s="28" t="n"/>
      <c r="N66" s="28" t="n"/>
      <c r="O66" s="45" t="n"/>
      <c r="P66" s="28" t="n"/>
      <c r="Q66" s="14">
        <f>IF($A66="","",IFERROR($P66*'Settings'!$B$7,0))</f>
        <v/>
      </c>
      <c r="R66" s="14">
        <f>IF($A66="","",IFERROR(SUM($H66,$L66,$M66,$N66,$Q66),0))</f>
        <v/>
      </c>
      <c r="S66" s="30">
        <f>IF($A66="","",IFERROR(MAX(MAXIFS('Maintenance Log'!$E$9:$E$108,'Maintenance Log'!$C$9:$C$108,$C66,'Maintenance Log'!$B$9:$B$108,"&lt;"&amp;$B66),INDEX('Vehicles'!$I$9:$I$108,MATCH($C66,'Vehicles'!$A$9:$A$108,0))),""))</f>
        <v/>
      </c>
      <c r="T66" s="30">
        <f>IF($A66="","",IFERROR($E66-$S66,""))</f>
        <v/>
      </c>
      <c r="U66" s="31">
        <f>IF($A66="","",IFERROR($R66/$T66,""))</f>
        <v/>
      </c>
      <c r="V66" s="25" t="n"/>
      <c r="W66" s="25" t="n"/>
      <c r="X66" s="25" t="n"/>
      <c r="Y66" s="12">
        <f>IF($A66="","",IF(TEXTJOIN(", ",TRUE,IF($B66="","Missing service date",""),IF(OR($C66="",COUNTIF('Vehicles'!$A$9:$A$108,$C66)=0),"Unknown Unit ID",""),IF($E66="","Missing odometer",""),IF(COUNTIF('Maintenance Log'!$A$9:$A$108,$A66)&gt;1,"Duplicate work order",""),IF($R66&lt;0,"Negative total cost",""),IF(AND($S66&lt;&gt;"",$E66&lt;$S66),"Odometer below previous service odometer",""),IF($P66&gt;SUM($H66,$L66,$M66,$N66),"Taxable amount exceeds the pre-tax cost",""))="","OK","Review: "&amp;TEXTJOIN(", ",TRUE,IF($B66="","Missing service date",""),IF(OR($C66="",COUNTIF('Vehicles'!$A$9:$A$108,$C66)=0),"Unknown Unit ID",""),IF($E66="","Missing odometer",""),IF(COUNTIF('Maintenance Log'!$A$9:$A$108,$A66)&gt;1,"Duplicate work order",""),IF($R66&lt;0,"Negative total cost",""),IF(AND($S66&lt;&gt;"",$E66&lt;$S66),"Odometer below previous service odometer",""),IF($P66&gt;SUM($H66,$L66,$M66,$N66),"Taxable amount exceeds the pre-tax cost",""))))</f>
        <v/>
      </c>
    </row>
    <row r="67">
      <c r="A67" s="25" t="n"/>
      <c r="B67" s="26" t="n"/>
      <c r="C67" s="25" t="n"/>
      <c r="D67" s="25" t="n"/>
      <c r="E67" s="27" t="n"/>
      <c r="F67" s="25" t="n"/>
      <c r="G67" s="25" t="n"/>
      <c r="H67" s="28" t="n"/>
      <c r="I67" s="45" t="n"/>
      <c r="J67" s="28" t="n"/>
      <c r="K67" s="14">
        <f>IF($A67="","",IF($J67="",'Settings'!$B$6,$J67))</f>
        <v/>
      </c>
      <c r="L67" s="14">
        <f>IF($A67="","",IFERROR($I67*$K67,0))</f>
        <v/>
      </c>
      <c r="M67" s="28" t="n"/>
      <c r="N67" s="28" t="n"/>
      <c r="O67" s="45" t="n"/>
      <c r="P67" s="28" t="n"/>
      <c r="Q67" s="14">
        <f>IF($A67="","",IFERROR($P67*'Settings'!$B$7,0))</f>
        <v/>
      </c>
      <c r="R67" s="14">
        <f>IF($A67="","",IFERROR(SUM($H67,$L67,$M67,$N67,$Q67),0))</f>
        <v/>
      </c>
      <c r="S67" s="30">
        <f>IF($A67="","",IFERROR(MAX(MAXIFS('Maintenance Log'!$E$9:$E$108,'Maintenance Log'!$C$9:$C$108,$C67,'Maintenance Log'!$B$9:$B$108,"&lt;"&amp;$B67),INDEX('Vehicles'!$I$9:$I$108,MATCH($C67,'Vehicles'!$A$9:$A$108,0))),""))</f>
        <v/>
      </c>
      <c r="T67" s="30">
        <f>IF($A67="","",IFERROR($E67-$S67,""))</f>
        <v/>
      </c>
      <c r="U67" s="31">
        <f>IF($A67="","",IFERROR($R67/$T67,""))</f>
        <v/>
      </c>
      <c r="V67" s="25" t="n"/>
      <c r="W67" s="25" t="n"/>
      <c r="X67" s="25" t="n"/>
      <c r="Y67" s="12">
        <f>IF($A67="","",IF(TEXTJOIN(", ",TRUE,IF($B67="","Missing service date",""),IF(OR($C67="",COUNTIF('Vehicles'!$A$9:$A$108,$C67)=0),"Unknown Unit ID",""),IF($E67="","Missing odometer",""),IF(COUNTIF('Maintenance Log'!$A$9:$A$108,$A67)&gt;1,"Duplicate work order",""),IF($R67&lt;0,"Negative total cost",""),IF(AND($S67&lt;&gt;"",$E67&lt;$S67),"Odometer below previous service odometer",""),IF($P67&gt;SUM($H67,$L67,$M67,$N67),"Taxable amount exceeds the pre-tax cost",""))="","OK","Review: "&amp;TEXTJOIN(", ",TRUE,IF($B67="","Missing service date",""),IF(OR($C67="",COUNTIF('Vehicles'!$A$9:$A$108,$C67)=0),"Unknown Unit ID",""),IF($E67="","Missing odometer",""),IF(COUNTIF('Maintenance Log'!$A$9:$A$108,$A67)&gt;1,"Duplicate work order",""),IF($R67&lt;0,"Negative total cost",""),IF(AND($S67&lt;&gt;"",$E67&lt;$S67),"Odometer below previous service odometer",""),IF($P67&gt;SUM($H67,$L67,$M67,$N67),"Taxable amount exceeds the pre-tax cost",""))))</f>
        <v/>
      </c>
    </row>
    <row r="68">
      <c r="A68" s="25" t="n"/>
      <c r="B68" s="26" t="n"/>
      <c r="C68" s="25" t="n"/>
      <c r="D68" s="25" t="n"/>
      <c r="E68" s="27" t="n"/>
      <c r="F68" s="25" t="n"/>
      <c r="G68" s="25" t="n"/>
      <c r="H68" s="28" t="n"/>
      <c r="I68" s="45" t="n"/>
      <c r="J68" s="28" t="n"/>
      <c r="K68" s="14">
        <f>IF($A68="","",IF($J68="",'Settings'!$B$6,$J68))</f>
        <v/>
      </c>
      <c r="L68" s="14">
        <f>IF($A68="","",IFERROR($I68*$K68,0))</f>
        <v/>
      </c>
      <c r="M68" s="28" t="n"/>
      <c r="N68" s="28" t="n"/>
      <c r="O68" s="45" t="n"/>
      <c r="P68" s="28" t="n"/>
      <c r="Q68" s="14">
        <f>IF($A68="","",IFERROR($P68*'Settings'!$B$7,0))</f>
        <v/>
      </c>
      <c r="R68" s="14">
        <f>IF($A68="","",IFERROR(SUM($H68,$L68,$M68,$N68,$Q68),0))</f>
        <v/>
      </c>
      <c r="S68" s="30">
        <f>IF($A68="","",IFERROR(MAX(MAXIFS('Maintenance Log'!$E$9:$E$108,'Maintenance Log'!$C$9:$C$108,$C68,'Maintenance Log'!$B$9:$B$108,"&lt;"&amp;$B68),INDEX('Vehicles'!$I$9:$I$108,MATCH($C68,'Vehicles'!$A$9:$A$108,0))),""))</f>
        <v/>
      </c>
      <c r="T68" s="30">
        <f>IF($A68="","",IFERROR($E68-$S68,""))</f>
        <v/>
      </c>
      <c r="U68" s="31">
        <f>IF($A68="","",IFERROR($R68/$T68,""))</f>
        <v/>
      </c>
      <c r="V68" s="25" t="n"/>
      <c r="W68" s="25" t="n"/>
      <c r="X68" s="25" t="n"/>
      <c r="Y68" s="12">
        <f>IF($A68="","",IF(TEXTJOIN(", ",TRUE,IF($B68="","Missing service date",""),IF(OR($C68="",COUNTIF('Vehicles'!$A$9:$A$108,$C68)=0),"Unknown Unit ID",""),IF($E68="","Missing odometer",""),IF(COUNTIF('Maintenance Log'!$A$9:$A$108,$A68)&gt;1,"Duplicate work order",""),IF($R68&lt;0,"Negative total cost",""),IF(AND($S68&lt;&gt;"",$E68&lt;$S68),"Odometer below previous service odometer",""),IF($P68&gt;SUM($H68,$L68,$M68,$N68),"Taxable amount exceeds the pre-tax cost",""))="","OK","Review: "&amp;TEXTJOIN(", ",TRUE,IF($B68="","Missing service date",""),IF(OR($C68="",COUNTIF('Vehicles'!$A$9:$A$108,$C68)=0),"Unknown Unit ID",""),IF($E68="","Missing odometer",""),IF(COUNTIF('Maintenance Log'!$A$9:$A$108,$A68)&gt;1,"Duplicate work order",""),IF($R68&lt;0,"Negative total cost",""),IF(AND($S68&lt;&gt;"",$E68&lt;$S68),"Odometer below previous service odometer",""),IF($P68&gt;SUM($H68,$L68,$M68,$N68),"Taxable amount exceeds the pre-tax cost",""))))</f>
        <v/>
      </c>
    </row>
    <row r="69">
      <c r="A69" s="25" t="n"/>
      <c r="B69" s="26" t="n"/>
      <c r="C69" s="25" t="n"/>
      <c r="D69" s="25" t="n"/>
      <c r="E69" s="27" t="n"/>
      <c r="F69" s="25" t="n"/>
      <c r="G69" s="25" t="n"/>
      <c r="H69" s="28" t="n"/>
      <c r="I69" s="45" t="n"/>
      <c r="J69" s="28" t="n"/>
      <c r="K69" s="14">
        <f>IF($A69="","",IF($J69="",'Settings'!$B$6,$J69))</f>
        <v/>
      </c>
      <c r="L69" s="14">
        <f>IF($A69="","",IFERROR($I69*$K69,0))</f>
        <v/>
      </c>
      <c r="M69" s="28" t="n"/>
      <c r="N69" s="28" t="n"/>
      <c r="O69" s="45" t="n"/>
      <c r="P69" s="28" t="n"/>
      <c r="Q69" s="14">
        <f>IF($A69="","",IFERROR($P69*'Settings'!$B$7,0))</f>
        <v/>
      </c>
      <c r="R69" s="14">
        <f>IF($A69="","",IFERROR(SUM($H69,$L69,$M69,$N69,$Q69),0))</f>
        <v/>
      </c>
      <c r="S69" s="30">
        <f>IF($A69="","",IFERROR(MAX(MAXIFS('Maintenance Log'!$E$9:$E$108,'Maintenance Log'!$C$9:$C$108,$C69,'Maintenance Log'!$B$9:$B$108,"&lt;"&amp;$B69),INDEX('Vehicles'!$I$9:$I$108,MATCH($C69,'Vehicles'!$A$9:$A$108,0))),""))</f>
        <v/>
      </c>
      <c r="T69" s="30">
        <f>IF($A69="","",IFERROR($E69-$S69,""))</f>
        <v/>
      </c>
      <c r="U69" s="31">
        <f>IF($A69="","",IFERROR($R69/$T69,""))</f>
        <v/>
      </c>
      <c r="V69" s="25" t="n"/>
      <c r="W69" s="25" t="n"/>
      <c r="X69" s="25" t="n"/>
      <c r="Y69" s="12">
        <f>IF($A69="","",IF(TEXTJOIN(", ",TRUE,IF($B69="","Missing service date",""),IF(OR($C69="",COUNTIF('Vehicles'!$A$9:$A$108,$C69)=0),"Unknown Unit ID",""),IF($E69="","Missing odometer",""),IF(COUNTIF('Maintenance Log'!$A$9:$A$108,$A69)&gt;1,"Duplicate work order",""),IF($R69&lt;0,"Negative total cost",""),IF(AND($S69&lt;&gt;"",$E69&lt;$S69),"Odometer below previous service odometer",""),IF($P69&gt;SUM($H69,$L69,$M69,$N69),"Taxable amount exceeds the pre-tax cost",""))="","OK","Review: "&amp;TEXTJOIN(", ",TRUE,IF($B69="","Missing service date",""),IF(OR($C69="",COUNTIF('Vehicles'!$A$9:$A$108,$C69)=0),"Unknown Unit ID",""),IF($E69="","Missing odometer",""),IF(COUNTIF('Maintenance Log'!$A$9:$A$108,$A69)&gt;1,"Duplicate work order",""),IF($R69&lt;0,"Negative total cost",""),IF(AND($S69&lt;&gt;"",$E69&lt;$S69),"Odometer below previous service odometer",""),IF($P69&gt;SUM($H69,$L69,$M69,$N69),"Taxable amount exceeds the pre-tax cost",""))))</f>
        <v/>
      </c>
    </row>
    <row r="70">
      <c r="A70" s="25" t="n"/>
      <c r="B70" s="26" t="n"/>
      <c r="C70" s="25" t="n"/>
      <c r="D70" s="25" t="n"/>
      <c r="E70" s="27" t="n"/>
      <c r="F70" s="25" t="n"/>
      <c r="G70" s="25" t="n"/>
      <c r="H70" s="28" t="n"/>
      <c r="I70" s="45" t="n"/>
      <c r="J70" s="28" t="n"/>
      <c r="K70" s="14">
        <f>IF($A70="","",IF($J70="",'Settings'!$B$6,$J70))</f>
        <v/>
      </c>
      <c r="L70" s="14">
        <f>IF($A70="","",IFERROR($I70*$K70,0))</f>
        <v/>
      </c>
      <c r="M70" s="28" t="n"/>
      <c r="N70" s="28" t="n"/>
      <c r="O70" s="45" t="n"/>
      <c r="P70" s="28" t="n"/>
      <c r="Q70" s="14">
        <f>IF($A70="","",IFERROR($P70*'Settings'!$B$7,0))</f>
        <v/>
      </c>
      <c r="R70" s="14">
        <f>IF($A70="","",IFERROR(SUM($H70,$L70,$M70,$N70,$Q70),0))</f>
        <v/>
      </c>
      <c r="S70" s="30">
        <f>IF($A70="","",IFERROR(MAX(MAXIFS('Maintenance Log'!$E$9:$E$108,'Maintenance Log'!$C$9:$C$108,$C70,'Maintenance Log'!$B$9:$B$108,"&lt;"&amp;$B70),INDEX('Vehicles'!$I$9:$I$108,MATCH($C70,'Vehicles'!$A$9:$A$108,0))),""))</f>
        <v/>
      </c>
      <c r="T70" s="30">
        <f>IF($A70="","",IFERROR($E70-$S70,""))</f>
        <v/>
      </c>
      <c r="U70" s="31">
        <f>IF($A70="","",IFERROR($R70/$T70,""))</f>
        <v/>
      </c>
      <c r="V70" s="25" t="n"/>
      <c r="W70" s="25" t="n"/>
      <c r="X70" s="25" t="n"/>
      <c r="Y70" s="12">
        <f>IF($A70="","",IF(TEXTJOIN(", ",TRUE,IF($B70="","Missing service date",""),IF(OR($C70="",COUNTIF('Vehicles'!$A$9:$A$108,$C70)=0),"Unknown Unit ID",""),IF($E70="","Missing odometer",""),IF(COUNTIF('Maintenance Log'!$A$9:$A$108,$A70)&gt;1,"Duplicate work order",""),IF($R70&lt;0,"Negative total cost",""),IF(AND($S70&lt;&gt;"",$E70&lt;$S70),"Odometer below previous service odometer",""),IF($P70&gt;SUM($H70,$L70,$M70,$N70),"Taxable amount exceeds the pre-tax cost",""))="","OK","Review: "&amp;TEXTJOIN(", ",TRUE,IF($B70="","Missing service date",""),IF(OR($C70="",COUNTIF('Vehicles'!$A$9:$A$108,$C70)=0),"Unknown Unit ID",""),IF($E70="","Missing odometer",""),IF(COUNTIF('Maintenance Log'!$A$9:$A$108,$A70)&gt;1,"Duplicate work order",""),IF($R70&lt;0,"Negative total cost",""),IF(AND($S70&lt;&gt;"",$E70&lt;$S70),"Odometer below previous service odometer",""),IF($P70&gt;SUM($H70,$L70,$M70,$N70),"Taxable amount exceeds the pre-tax cost",""))))</f>
        <v/>
      </c>
    </row>
    <row r="71">
      <c r="A71" s="25" t="n"/>
      <c r="B71" s="26" t="n"/>
      <c r="C71" s="25" t="n"/>
      <c r="D71" s="25" t="n"/>
      <c r="E71" s="27" t="n"/>
      <c r="F71" s="25" t="n"/>
      <c r="G71" s="25" t="n"/>
      <c r="H71" s="28" t="n"/>
      <c r="I71" s="45" t="n"/>
      <c r="J71" s="28" t="n"/>
      <c r="K71" s="14">
        <f>IF($A71="","",IF($J71="",'Settings'!$B$6,$J71))</f>
        <v/>
      </c>
      <c r="L71" s="14">
        <f>IF($A71="","",IFERROR($I71*$K71,0))</f>
        <v/>
      </c>
      <c r="M71" s="28" t="n"/>
      <c r="N71" s="28" t="n"/>
      <c r="O71" s="45" t="n"/>
      <c r="P71" s="28" t="n"/>
      <c r="Q71" s="14">
        <f>IF($A71="","",IFERROR($P71*'Settings'!$B$7,0))</f>
        <v/>
      </c>
      <c r="R71" s="14">
        <f>IF($A71="","",IFERROR(SUM($H71,$L71,$M71,$N71,$Q71),0))</f>
        <v/>
      </c>
      <c r="S71" s="30">
        <f>IF($A71="","",IFERROR(MAX(MAXIFS('Maintenance Log'!$E$9:$E$108,'Maintenance Log'!$C$9:$C$108,$C71,'Maintenance Log'!$B$9:$B$108,"&lt;"&amp;$B71),INDEX('Vehicles'!$I$9:$I$108,MATCH($C71,'Vehicles'!$A$9:$A$108,0))),""))</f>
        <v/>
      </c>
      <c r="T71" s="30">
        <f>IF($A71="","",IFERROR($E71-$S71,""))</f>
        <v/>
      </c>
      <c r="U71" s="31">
        <f>IF($A71="","",IFERROR($R71/$T71,""))</f>
        <v/>
      </c>
      <c r="V71" s="25" t="n"/>
      <c r="W71" s="25" t="n"/>
      <c r="X71" s="25" t="n"/>
      <c r="Y71" s="12">
        <f>IF($A71="","",IF(TEXTJOIN(", ",TRUE,IF($B71="","Missing service date",""),IF(OR($C71="",COUNTIF('Vehicles'!$A$9:$A$108,$C71)=0),"Unknown Unit ID",""),IF($E71="","Missing odometer",""),IF(COUNTIF('Maintenance Log'!$A$9:$A$108,$A71)&gt;1,"Duplicate work order",""),IF($R71&lt;0,"Negative total cost",""),IF(AND($S71&lt;&gt;"",$E71&lt;$S71),"Odometer below previous service odometer",""),IF($P71&gt;SUM($H71,$L71,$M71,$N71),"Taxable amount exceeds the pre-tax cost",""))="","OK","Review: "&amp;TEXTJOIN(", ",TRUE,IF($B71="","Missing service date",""),IF(OR($C71="",COUNTIF('Vehicles'!$A$9:$A$108,$C71)=0),"Unknown Unit ID",""),IF($E71="","Missing odometer",""),IF(COUNTIF('Maintenance Log'!$A$9:$A$108,$A71)&gt;1,"Duplicate work order",""),IF($R71&lt;0,"Negative total cost",""),IF(AND($S71&lt;&gt;"",$E71&lt;$S71),"Odometer below previous service odometer",""),IF($P71&gt;SUM($H71,$L71,$M71,$N71),"Taxable amount exceeds the pre-tax cost",""))))</f>
        <v/>
      </c>
    </row>
    <row r="72">
      <c r="A72" s="25" t="n"/>
      <c r="B72" s="26" t="n"/>
      <c r="C72" s="25" t="n"/>
      <c r="D72" s="25" t="n"/>
      <c r="E72" s="27" t="n"/>
      <c r="F72" s="25" t="n"/>
      <c r="G72" s="25" t="n"/>
      <c r="H72" s="28" t="n"/>
      <c r="I72" s="45" t="n"/>
      <c r="J72" s="28" t="n"/>
      <c r="K72" s="14">
        <f>IF($A72="","",IF($J72="",'Settings'!$B$6,$J72))</f>
        <v/>
      </c>
      <c r="L72" s="14">
        <f>IF($A72="","",IFERROR($I72*$K72,0))</f>
        <v/>
      </c>
      <c r="M72" s="28" t="n"/>
      <c r="N72" s="28" t="n"/>
      <c r="O72" s="45" t="n"/>
      <c r="P72" s="28" t="n"/>
      <c r="Q72" s="14">
        <f>IF($A72="","",IFERROR($P72*'Settings'!$B$7,0))</f>
        <v/>
      </c>
      <c r="R72" s="14">
        <f>IF($A72="","",IFERROR(SUM($H72,$L72,$M72,$N72,$Q72),0))</f>
        <v/>
      </c>
      <c r="S72" s="30">
        <f>IF($A72="","",IFERROR(MAX(MAXIFS('Maintenance Log'!$E$9:$E$108,'Maintenance Log'!$C$9:$C$108,$C72,'Maintenance Log'!$B$9:$B$108,"&lt;"&amp;$B72),INDEX('Vehicles'!$I$9:$I$108,MATCH($C72,'Vehicles'!$A$9:$A$108,0))),""))</f>
        <v/>
      </c>
      <c r="T72" s="30">
        <f>IF($A72="","",IFERROR($E72-$S72,""))</f>
        <v/>
      </c>
      <c r="U72" s="31">
        <f>IF($A72="","",IFERROR($R72/$T72,""))</f>
        <v/>
      </c>
      <c r="V72" s="25" t="n"/>
      <c r="W72" s="25" t="n"/>
      <c r="X72" s="25" t="n"/>
      <c r="Y72" s="12">
        <f>IF($A72="","",IF(TEXTJOIN(", ",TRUE,IF($B72="","Missing service date",""),IF(OR($C72="",COUNTIF('Vehicles'!$A$9:$A$108,$C72)=0),"Unknown Unit ID",""),IF($E72="","Missing odometer",""),IF(COUNTIF('Maintenance Log'!$A$9:$A$108,$A72)&gt;1,"Duplicate work order",""),IF($R72&lt;0,"Negative total cost",""),IF(AND($S72&lt;&gt;"",$E72&lt;$S72),"Odometer below previous service odometer",""),IF($P72&gt;SUM($H72,$L72,$M72,$N72),"Taxable amount exceeds the pre-tax cost",""))="","OK","Review: "&amp;TEXTJOIN(", ",TRUE,IF($B72="","Missing service date",""),IF(OR($C72="",COUNTIF('Vehicles'!$A$9:$A$108,$C72)=0),"Unknown Unit ID",""),IF($E72="","Missing odometer",""),IF(COUNTIF('Maintenance Log'!$A$9:$A$108,$A72)&gt;1,"Duplicate work order",""),IF($R72&lt;0,"Negative total cost",""),IF(AND($S72&lt;&gt;"",$E72&lt;$S72),"Odometer below previous service odometer",""),IF($P72&gt;SUM($H72,$L72,$M72,$N72),"Taxable amount exceeds the pre-tax cost",""))))</f>
        <v/>
      </c>
    </row>
    <row r="73">
      <c r="A73" s="25" t="n"/>
      <c r="B73" s="26" t="n"/>
      <c r="C73" s="25" t="n"/>
      <c r="D73" s="25" t="n"/>
      <c r="E73" s="27" t="n"/>
      <c r="F73" s="25" t="n"/>
      <c r="G73" s="25" t="n"/>
      <c r="H73" s="28" t="n"/>
      <c r="I73" s="45" t="n"/>
      <c r="J73" s="28" t="n"/>
      <c r="K73" s="14">
        <f>IF($A73="","",IF($J73="",'Settings'!$B$6,$J73))</f>
        <v/>
      </c>
      <c r="L73" s="14">
        <f>IF($A73="","",IFERROR($I73*$K73,0))</f>
        <v/>
      </c>
      <c r="M73" s="28" t="n"/>
      <c r="N73" s="28" t="n"/>
      <c r="O73" s="45" t="n"/>
      <c r="P73" s="28" t="n"/>
      <c r="Q73" s="14">
        <f>IF($A73="","",IFERROR($P73*'Settings'!$B$7,0))</f>
        <v/>
      </c>
      <c r="R73" s="14">
        <f>IF($A73="","",IFERROR(SUM($H73,$L73,$M73,$N73,$Q73),0))</f>
        <v/>
      </c>
      <c r="S73" s="30">
        <f>IF($A73="","",IFERROR(MAX(MAXIFS('Maintenance Log'!$E$9:$E$108,'Maintenance Log'!$C$9:$C$108,$C73,'Maintenance Log'!$B$9:$B$108,"&lt;"&amp;$B73),INDEX('Vehicles'!$I$9:$I$108,MATCH($C73,'Vehicles'!$A$9:$A$108,0))),""))</f>
        <v/>
      </c>
      <c r="T73" s="30">
        <f>IF($A73="","",IFERROR($E73-$S73,""))</f>
        <v/>
      </c>
      <c r="U73" s="31">
        <f>IF($A73="","",IFERROR($R73/$T73,""))</f>
        <v/>
      </c>
      <c r="V73" s="25" t="n"/>
      <c r="W73" s="25" t="n"/>
      <c r="X73" s="25" t="n"/>
      <c r="Y73" s="12">
        <f>IF($A73="","",IF(TEXTJOIN(", ",TRUE,IF($B73="","Missing service date",""),IF(OR($C73="",COUNTIF('Vehicles'!$A$9:$A$108,$C73)=0),"Unknown Unit ID",""),IF($E73="","Missing odometer",""),IF(COUNTIF('Maintenance Log'!$A$9:$A$108,$A73)&gt;1,"Duplicate work order",""),IF($R73&lt;0,"Negative total cost",""),IF(AND($S73&lt;&gt;"",$E73&lt;$S73),"Odometer below previous service odometer",""),IF($P73&gt;SUM($H73,$L73,$M73,$N73),"Taxable amount exceeds the pre-tax cost",""))="","OK","Review: "&amp;TEXTJOIN(", ",TRUE,IF($B73="","Missing service date",""),IF(OR($C73="",COUNTIF('Vehicles'!$A$9:$A$108,$C73)=0),"Unknown Unit ID",""),IF($E73="","Missing odometer",""),IF(COUNTIF('Maintenance Log'!$A$9:$A$108,$A73)&gt;1,"Duplicate work order",""),IF($R73&lt;0,"Negative total cost",""),IF(AND($S73&lt;&gt;"",$E73&lt;$S73),"Odometer below previous service odometer",""),IF($P73&gt;SUM($H73,$L73,$M73,$N73),"Taxable amount exceeds the pre-tax cost",""))))</f>
        <v/>
      </c>
    </row>
    <row r="74">
      <c r="A74" s="25" t="n"/>
      <c r="B74" s="26" t="n"/>
      <c r="C74" s="25" t="n"/>
      <c r="D74" s="25" t="n"/>
      <c r="E74" s="27" t="n"/>
      <c r="F74" s="25" t="n"/>
      <c r="G74" s="25" t="n"/>
      <c r="H74" s="28" t="n"/>
      <c r="I74" s="45" t="n"/>
      <c r="J74" s="28" t="n"/>
      <c r="K74" s="14">
        <f>IF($A74="","",IF($J74="",'Settings'!$B$6,$J74))</f>
        <v/>
      </c>
      <c r="L74" s="14">
        <f>IF($A74="","",IFERROR($I74*$K74,0))</f>
        <v/>
      </c>
      <c r="M74" s="28" t="n"/>
      <c r="N74" s="28" t="n"/>
      <c r="O74" s="45" t="n"/>
      <c r="P74" s="28" t="n"/>
      <c r="Q74" s="14">
        <f>IF($A74="","",IFERROR($P74*'Settings'!$B$7,0))</f>
        <v/>
      </c>
      <c r="R74" s="14">
        <f>IF($A74="","",IFERROR(SUM($H74,$L74,$M74,$N74,$Q74),0))</f>
        <v/>
      </c>
      <c r="S74" s="30">
        <f>IF($A74="","",IFERROR(MAX(MAXIFS('Maintenance Log'!$E$9:$E$108,'Maintenance Log'!$C$9:$C$108,$C74,'Maintenance Log'!$B$9:$B$108,"&lt;"&amp;$B74),INDEX('Vehicles'!$I$9:$I$108,MATCH($C74,'Vehicles'!$A$9:$A$108,0))),""))</f>
        <v/>
      </c>
      <c r="T74" s="30">
        <f>IF($A74="","",IFERROR($E74-$S74,""))</f>
        <v/>
      </c>
      <c r="U74" s="31">
        <f>IF($A74="","",IFERROR($R74/$T74,""))</f>
        <v/>
      </c>
      <c r="V74" s="25" t="n"/>
      <c r="W74" s="25" t="n"/>
      <c r="X74" s="25" t="n"/>
      <c r="Y74" s="12">
        <f>IF($A74="","",IF(TEXTJOIN(", ",TRUE,IF($B74="","Missing service date",""),IF(OR($C74="",COUNTIF('Vehicles'!$A$9:$A$108,$C74)=0),"Unknown Unit ID",""),IF($E74="","Missing odometer",""),IF(COUNTIF('Maintenance Log'!$A$9:$A$108,$A74)&gt;1,"Duplicate work order",""),IF($R74&lt;0,"Negative total cost",""),IF(AND($S74&lt;&gt;"",$E74&lt;$S74),"Odometer below previous service odometer",""),IF($P74&gt;SUM($H74,$L74,$M74,$N74),"Taxable amount exceeds the pre-tax cost",""))="","OK","Review: "&amp;TEXTJOIN(", ",TRUE,IF($B74="","Missing service date",""),IF(OR($C74="",COUNTIF('Vehicles'!$A$9:$A$108,$C74)=0),"Unknown Unit ID",""),IF($E74="","Missing odometer",""),IF(COUNTIF('Maintenance Log'!$A$9:$A$108,$A74)&gt;1,"Duplicate work order",""),IF($R74&lt;0,"Negative total cost",""),IF(AND($S74&lt;&gt;"",$E74&lt;$S74),"Odometer below previous service odometer",""),IF($P74&gt;SUM($H74,$L74,$M74,$N74),"Taxable amount exceeds the pre-tax cost",""))))</f>
        <v/>
      </c>
    </row>
    <row r="75">
      <c r="A75" s="25" t="n"/>
      <c r="B75" s="26" t="n"/>
      <c r="C75" s="25" t="n"/>
      <c r="D75" s="25" t="n"/>
      <c r="E75" s="27" t="n"/>
      <c r="F75" s="25" t="n"/>
      <c r="G75" s="25" t="n"/>
      <c r="H75" s="28" t="n"/>
      <c r="I75" s="45" t="n"/>
      <c r="J75" s="28" t="n"/>
      <c r="K75" s="14">
        <f>IF($A75="","",IF($J75="",'Settings'!$B$6,$J75))</f>
        <v/>
      </c>
      <c r="L75" s="14">
        <f>IF($A75="","",IFERROR($I75*$K75,0))</f>
        <v/>
      </c>
      <c r="M75" s="28" t="n"/>
      <c r="N75" s="28" t="n"/>
      <c r="O75" s="45" t="n"/>
      <c r="P75" s="28" t="n"/>
      <c r="Q75" s="14">
        <f>IF($A75="","",IFERROR($P75*'Settings'!$B$7,0))</f>
        <v/>
      </c>
      <c r="R75" s="14">
        <f>IF($A75="","",IFERROR(SUM($H75,$L75,$M75,$N75,$Q75),0))</f>
        <v/>
      </c>
      <c r="S75" s="30">
        <f>IF($A75="","",IFERROR(MAX(MAXIFS('Maintenance Log'!$E$9:$E$108,'Maintenance Log'!$C$9:$C$108,$C75,'Maintenance Log'!$B$9:$B$108,"&lt;"&amp;$B75),INDEX('Vehicles'!$I$9:$I$108,MATCH($C75,'Vehicles'!$A$9:$A$108,0))),""))</f>
        <v/>
      </c>
      <c r="T75" s="30">
        <f>IF($A75="","",IFERROR($E75-$S75,""))</f>
        <v/>
      </c>
      <c r="U75" s="31">
        <f>IF($A75="","",IFERROR($R75/$T75,""))</f>
        <v/>
      </c>
      <c r="V75" s="25" t="n"/>
      <c r="W75" s="25" t="n"/>
      <c r="X75" s="25" t="n"/>
      <c r="Y75" s="12">
        <f>IF($A75="","",IF(TEXTJOIN(", ",TRUE,IF($B75="","Missing service date",""),IF(OR($C75="",COUNTIF('Vehicles'!$A$9:$A$108,$C75)=0),"Unknown Unit ID",""),IF($E75="","Missing odometer",""),IF(COUNTIF('Maintenance Log'!$A$9:$A$108,$A75)&gt;1,"Duplicate work order",""),IF($R75&lt;0,"Negative total cost",""),IF(AND($S75&lt;&gt;"",$E75&lt;$S75),"Odometer below previous service odometer",""),IF($P75&gt;SUM($H75,$L75,$M75,$N75),"Taxable amount exceeds the pre-tax cost",""))="","OK","Review: "&amp;TEXTJOIN(", ",TRUE,IF($B75="","Missing service date",""),IF(OR($C75="",COUNTIF('Vehicles'!$A$9:$A$108,$C75)=0),"Unknown Unit ID",""),IF($E75="","Missing odometer",""),IF(COUNTIF('Maintenance Log'!$A$9:$A$108,$A75)&gt;1,"Duplicate work order",""),IF($R75&lt;0,"Negative total cost",""),IF(AND($S75&lt;&gt;"",$E75&lt;$S75),"Odometer below previous service odometer",""),IF($P75&gt;SUM($H75,$L75,$M75,$N75),"Taxable amount exceeds the pre-tax cost",""))))</f>
        <v/>
      </c>
    </row>
    <row r="76">
      <c r="A76" s="25" t="n"/>
      <c r="B76" s="26" t="n"/>
      <c r="C76" s="25" t="n"/>
      <c r="D76" s="25" t="n"/>
      <c r="E76" s="27" t="n"/>
      <c r="F76" s="25" t="n"/>
      <c r="G76" s="25" t="n"/>
      <c r="H76" s="28" t="n"/>
      <c r="I76" s="45" t="n"/>
      <c r="J76" s="28" t="n"/>
      <c r="K76" s="14">
        <f>IF($A76="","",IF($J76="",'Settings'!$B$6,$J76))</f>
        <v/>
      </c>
      <c r="L76" s="14">
        <f>IF($A76="","",IFERROR($I76*$K76,0))</f>
        <v/>
      </c>
      <c r="M76" s="28" t="n"/>
      <c r="N76" s="28" t="n"/>
      <c r="O76" s="45" t="n"/>
      <c r="P76" s="28" t="n"/>
      <c r="Q76" s="14">
        <f>IF($A76="","",IFERROR($P76*'Settings'!$B$7,0))</f>
        <v/>
      </c>
      <c r="R76" s="14">
        <f>IF($A76="","",IFERROR(SUM($H76,$L76,$M76,$N76,$Q76),0))</f>
        <v/>
      </c>
      <c r="S76" s="30">
        <f>IF($A76="","",IFERROR(MAX(MAXIFS('Maintenance Log'!$E$9:$E$108,'Maintenance Log'!$C$9:$C$108,$C76,'Maintenance Log'!$B$9:$B$108,"&lt;"&amp;$B76),INDEX('Vehicles'!$I$9:$I$108,MATCH($C76,'Vehicles'!$A$9:$A$108,0))),""))</f>
        <v/>
      </c>
      <c r="T76" s="30">
        <f>IF($A76="","",IFERROR($E76-$S76,""))</f>
        <v/>
      </c>
      <c r="U76" s="31">
        <f>IF($A76="","",IFERROR($R76/$T76,""))</f>
        <v/>
      </c>
      <c r="V76" s="25" t="n"/>
      <c r="W76" s="25" t="n"/>
      <c r="X76" s="25" t="n"/>
      <c r="Y76" s="12">
        <f>IF($A76="","",IF(TEXTJOIN(", ",TRUE,IF($B76="","Missing service date",""),IF(OR($C76="",COUNTIF('Vehicles'!$A$9:$A$108,$C76)=0),"Unknown Unit ID",""),IF($E76="","Missing odometer",""),IF(COUNTIF('Maintenance Log'!$A$9:$A$108,$A76)&gt;1,"Duplicate work order",""),IF($R76&lt;0,"Negative total cost",""),IF(AND($S76&lt;&gt;"",$E76&lt;$S76),"Odometer below previous service odometer",""),IF($P76&gt;SUM($H76,$L76,$M76,$N76),"Taxable amount exceeds the pre-tax cost",""))="","OK","Review: "&amp;TEXTJOIN(", ",TRUE,IF($B76="","Missing service date",""),IF(OR($C76="",COUNTIF('Vehicles'!$A$9:$A$108,$C76)=0),"Unknown Unit ID",""),IF($E76="","Missing odometer",""),IF(COUNTIF('Maintenance Log'!$A$9:$A$108,$A76)&gt;1,"Duplicate work order",""),IF($R76&lt;0,"Negative total cost",""),IF(AND($S76&lt;&gt;"",$E76&lt;$S76),"Odometer below previous service odometer",""),IF($P76&gt;SUM($H76,$L76,$M76,$N76),"Taxable amount exceeds the pre-tax cost",""))))</f>
        <v/>
      </c>
    </row>
    <row r="77">
      <c r="A77" s="25" t="n"/>
      <c r="B77" s="26" t="n"/>
      <c r="C77" s="25" t="n"/>
      <c r="D77" s="25" t="n"/>
      <c r="E77" s="27" t="n"/>
      <c r="F77" s="25" t="n"/>
      <c r="G77" s="25" t="n"/>
      <c r="H77" s="28" t="n"/>
      <c r="I77" s="45" t="n"/>
      <c r="J77" s="28" t="n"/>
      <c r="K77" s="14">
        <f>IF($A77="","",IF($J77="",'Settings'!$B$6,$J77))</f>
        <v/>
      </c>
      <c r="L77" s="14">
        <f>IF($A77="","",IFERROR($I77*$K77,0))</f>
        <v/>
      </c>
      <c r="M77" s="28" t="n"/>
      <c r="N77" s="28" t="n"/>
      <c r="O77" s="45" t="n"/>
      <c r="P77" s="28" t="n"/>
      <c r="Q77" s="14">
        <f>IF($A77="","",IFERROR($P77*'Settings'!$B$7,0))</f>
        <v/>
      </c>
      <c r="R77" s="14">
        <f>IF($A77="","",IFERROR(SUM($H77,$L77,$M77,$N77,$Q77),0))</f>
        <v/>
      </c>
      <c r="S77" s="30">
        <f>IF($A77="","",IFERROR(MAX(MAXIFS('Maintenance Log'!$E$9:$E$108,'Maintenance Log'!$C$9:$C$108,$C77,'Maintenance Log'!$B$9:$B$108,"&lt;"&amp;$B77),INDEX('Vehicles'!$I$9:$I$108,MATCH($C77,'Vehicles'!$A$9:$A$108,0))),""))</f>
        <v/>
      </c>
      <c r="T77" s="30">
        <f>IF($A77="","",IFERROR($E77-$S77,""))</f>
        <v/>
      </c>
      <c r="U77" s="31">
        <f>IF($A77="","",IFERROR($R77/$T77,""))</f>
        <v/>
      </c>
      <c r="V77" s="25" t="n"/>
      <c r="W77" s="25" t="n"/>
      <c r="X77" s="25" t="n"/>
      <c r="Y77" s="12">
        <f>IF($A77="","",IF(TEXTJOIN(", ",TRUE,IF($B77="","Missing service date",""),IF(OR($C77="",COUNTIF('Vehicles'!$A$9:$A$108,$C77)=0),"Unknown Unit ID",""),IF($E77="","Missing odometer",""),IF(COUNTIF('Maintenance Log'!$A$9:$A$108,$A77)&gt;1,"Duplicate work order",""),IF($R77&lt;0,"Negative total cost",""),IF(AND($S77&lt;&gt;"",$E77&lt;$S77),"Odometer below previous service odometer",""),IF($P77&gt;SUM($H77,$L77,$M77,$N77),"Taxable amount exceeds the pre-tax cost",""))="","OK","Review: "&amp;TEXTJOIN(", ",TRUE,IF($B77="","Missing service date",""),IF(OR($C77="",COUNTIF('Vehicles'!$A$9:$A$108,$C77)=0),"Unknown Unit ID",""),IF($E77="","Missing odometer",""),IF(COUNTIF('Maintenance Log'!$A$9:$A$108,$A77)&gt;1,"Duplicate work order",""),IF($R77&lt;0,"Negative total cost",""),IF(AND($S77&lt;&gt;"",$E77&lt;$S77),"Odometer below previous service odometer",""),IF($P77&gt;SUM($H77,$L77,$M77,$N77),"Taxable amount exceeds the pre-tax cost",""))))</f>
        <v/>
      </c>
    </row>
    <row r="78">
      <c r="A78" s="25" t="n"/>
      <c r="B78" s="26" t="n"/>
      <c r="C78" s="25" t="n"/>
      <c r="D78" s="25" t="n"/>
      <c r="E78" s="27" t="n"/>
      <c r="F78" s="25" t="n"/>
      <c r="G78" s="25" t="n"/>
      <c r="H78" s="28" t="n"/>
      <c r="I78" s="45" t="n"/>
      <c r="J78" s="28" t="n"/>
      <c r="K78" s="14">
        <f>IF($A78="","",IF($J78="",'Settings'!$B$6,$J78))</f>
        <v/>
      </c>
      <c r="L78" s="14">
        <f>IF($A78="","",IFERROR($I78*$K78,0))</f>
        <v/>
      </c>
      <c r="M78" s="28" t="n"/>
      <c r="N78" s="28" t="n"/>
      <c r="O78" s="45" t="n"/>
      <c r="P78" s="28" t="n"/>
      <c r="Q78" s="14">
        <f>IF($A78="","",IFERROR($P78*'Settings'!$B$7,0))</f>
        <v/>
      </c>
      <c r="R78" s="14">
        <f>IF($A78="","",IFERROR(SUM($H78,$L78,$M78,$N78,$Q78),0))</f>
        <v/>
      </c>
      <c r="S78" s="30">
        <f>IF($A78="","",IFERROR(MAX(MAXIFS('Maintenance Log'!$E$9:$E$108,'Maintenance Log'!$C$9:$C$108,$C78,'Maintenance Log'!$B$9:$B$108,"&lt;"&amp;$B78),INDEX('Vehicles'!$I$9:$I$108,MATCH($C78,'Vehicles'!$A$9:$A$108,0))),""))</f>
        <v/>
      </c>
      <c r="T78" s="30">
        <f>IF($A78="","",IFERROR($E78-$S78,""))</f>
        <v/>
      </c>
      <c r="U78" s="31">
        <f>IF($A78="","",IFERROR($R78/$T78,""))</f>
        <v/>
      </c>
      <c r="V78" s="25" t="n"/>
      <c r="W78" s="25" t="n"/>
      <c r="X78" s="25" t="n"/>
      <c r="Y78" s="12">
        <f>IF($A78="","",IF(TEXTJOIN(", ",TRUE,IF($B78="","Missing service date",""),IF(OR($C78="",COUNTIF('Vehicles'!$A$9:$A$108,$C78)=0),"Unknown Unit ID",""),IF($E78="","Missing odometer",""),IF(COUNTIF('Maintenance Log'!$A$9:$A$108,$A78)&gt;1,"Duplicate work order",""),IF($R78&lt;0,"Negative total cost",""),IF(AND($S78&lt;&gt;"",$E78&lt;$S78),"Odometer below previous service odometer",""),IF($P78&gt;SUM($H78,$L78,$M78,$N78),"Taxable amount exceeds the pre-tax cost",""))="","OK","Review: "&amp;TEXTJOIN(", ",TRUE,IF($B78="","Missing service date",""),IF(OR($C78="",COUNTIF('Vehicles'!$A$9:$A$108,$C78)=0),"Unknown Unit ID",""),IF($E78="","Missing odometer",""),IF(COUNTIF('Maintenance Log'!$A$9:$A$108,$A78)&gt;1,"Duplicate work order",""),IF($R78&lt;0,"Negative total cost",""),IF(AND($S78&lt;&gt;"",$E78&lt;$S78),"Odometer below previous service odometer",""),IF($P78&gt;SUM($H78,$L78,$M78,$N78),"Taxable amount exceeds the pre-tax cost",""))))</f>
        <v/>
      </c>
    </row>
    <row r="79">
      <c r="A79" s="25" t="n"/>
      <c r="B79" s="26" t="n"/>
      <c r="C79" s="25" t="n"/>
      <c r="D79" s="25" t="n"/>
      <c r="E79" s="27" t="n"/>
      <c r="F79" s="25" t="n"/>
      <c r="G79" s="25" t="n"/>
      <c r="H79" s="28" t="n"/>
      <c r="I79" s="45" t="n"/>
      <c r="J79" s="28" t="n"/>
      <c r="K79" s="14">
        <f>IF($A79="","",IF($J79="",'Settings'!$B$6,$J79))</f>
        <v/>
      </c>
      <c r="L79" s="14">
        <f>IF($A79="","",IFERROR($I79*$K79,0))</f>
        <v/>
      </c>
      <c r="M79" s="28" t="n"/>
      <c r="N79" s="28" t="n"/>
      <c r="O79" s="45" t="n"/>
      <c r="P79" s="28" t="n"/>
      <c r="Q79" s="14">
        <f>IF($A79="","",IFERROR($P79*'Settings'!$B$7,0))</f>
        <v/>
      </c>
      <c r="R79" s="14">
        <f>IF($A79="","",IFERROR(SUM($H79,$L79,$M79,$N79,$Q79),0))</f>
        <v/>
      </c>
      <c r="S79" s="30">
        <f>IF($A79="","",IFERROR(MAX(MAXIFS('Maintenance Log'!$E$9:$E$108,'Maintenance Log'!$C$9:$C$108,$C79,'Maintenance Log'!$B$9:$B$108,"&lt;"&amp;$B79),INDEX('Vehicles'!$I$9:$I$108,MATCH($C79,'Vehicles'!$A$9:$A$108,0))),""))</f>
        <v/>
      </c>
      <c r="T79" s="30">
        <f>IF($A79="","",IFERROR($E79-$S79,""))</f>
        <v/>
      </c>
      <c r="U79" s="31">
        <f>IF($A79="","",IFERROR($R79/$T79,""))</f>
        <v/>
      </c>
      <c r="V79" s="25" t="n"/>
      <c r="W79" s="25" t="n"/>
      <c r="X79" s="25" t="n"/>
      <c r="Y79" s="12">
        <f>IF($A79="","",IF(TEXTJOIN(", ",TRUE,IF($B79="","Missing service date",""),IF(OR($C79="",COUNTIF('Vehicles'!$A$9:$A$108,$C79)=0),"Unknown Unit ID",""),IF($E79="","Missing odometer",""),IF(COUNTIF('Maintenance Log'!$A$9:$A$108,$A79)&gt;1,"Duplicate work order",""),IF($R79&lt;0,"Negative total cost",""),IF(AND($S79&lt;&gt;"",$E79&lt;$S79),"Odometer below previous service odometer",""),IF($P79&gt;SUM($H79,$L79,$M79,$N79),"Taxable amount exceeds the pre-tax cost",""))="","OK","Review: "&amp;TEXTJOIN(", ",TRUE,IF($B79="","Missing service date",""),IF(OR($C79="",COUNTIF('Vehicles'!$A$9:$A$108,$C79)=0),"Unknown Unit ID",""),IF($E79="","Missing odometer",""),IF(COUNTIF('Maintenance Log'!$A$9:$A$108,$A79)&gt;1,"Duplicate work order",""),IF($R79&lt;0,"Negative total cost",""),IF(AND($S79&lt;&gt;"",$E79&lt;$S79),"Odometer below previous service odometer",""),IF($P79&gt;SUM($H79,$L79,$M79,$N79),"Taxable amount exceeds the pre-tax cost",""))))</f>
        <v/>
      </c>
    </row>
    <row r="80">
      <c r="A80" s="25" t="n"/>
      <c r="B80" s="26" t="n"/>
      <c r="C80" s="25" t="n"/>
      <c r="D80" s="25" t="n"/>
      <c r="E80" s="27" t="n"/>
      <c r="F80" s="25" t="n"/>
      <c r="G80" s="25" t="n"/>
      <c r="H80" s="28" t="n"/>
      <c r="I80" s="45" t="n"/>
      <c r="J80" s="28" t="n"/>
      <c r="K80" s="14">
        <f>IF($A80="","",IF($J80="",'Settings'!$B$6,$J80))</f>
        <v/>
      </c>
      <c r="L80" s="14">
        <f>IF($A80="","",IFERROR($I80*$K80,0))</f>
        <v/>
      </c>
      <c r="M80" s="28" t="n"/>
      <c r="N80" s="28" t="n"/>
      <c r="O80" s="45" t="n"/>
      <c r="P80" s="28" t="n"/>
      <c r="Q80" s="14">
        <f>IF($A80="","",IFERROR($P80*'Settings'!$B$7,0))</f>
        <v/>
      </c>
      <c r="R80" s="14">
        <f>IF($A80="","",IFERROR(SUM($H80,$L80,$M80,$N80,$Q80),0))</f>
        <v/>
      </c>
      <c r="S80" s="30">
        <f>IF($A80="","",IFERROR(MAX(MAXIFS('Maintenance Log'!$E$9:$E$108,'Maintenance Log'!$C$9:$C$108,$C80,'Maintenance Log'!$B$9:$B$108,"&lt;"&amp;$B80),INDEX('Vehicles'!$I$9:$I$108,MATCH($C80,'Vehicles'!$A$9:$A$108,0))),""))</f>
        <v/>
      </c>
      <c r="T80" s="30">
        <f>IF($A80="","",IFERROR($E80-$S80,""))</f>
        <v/>
      </c>
      <c r="U80" s="31">
        <f>IF($A80="","",IFERROR($R80/$T80,""))</f>
        <v/>
      </c>
      <c r="V80" s="25" t="n"/>
      <c r="W80" s="25" t="n"/>
      <c r="X80" s="25" t="n"/>
      <c r="Y80" s="12">
        <f>IF($A80="","",IF(TEXTJOIN(", ",TRUE,IF($B80="","Missing service date",""),IF(OR($C80="",COUNTIF('Vehicles'!$A$9:$A$108,$C80)=0),"Unknown Unit ID",""),IF($E80="","Missing odometer",""),IF(COUNTIF('Maintenance Log'!$A$9:$A$108,$A80)&gt;1,"Duplicate work order",""),IF($R80&lt;0,"Negative total cost",""),IF(AND($S80&lt;&gt;"",$E80&lt;$S80),"Odometer below previous service odometer",""),IF($P80&gt;SUM($H80,$L80,$M80,$N80),"Taxable amount exceeds the pre-tax cost",""))="","OK","Review: "&amp;TEXTJOIN(", ",TRUE,IF($B80="","Missing service date",""),IF(OR($C80="",COUNTIF('Vehicles'!$A$9:$A$108,$C80)=0),"Unknown Unit ID",""),IF($E80="","Missing odometer",""),IF(COUNTIF('Maintenance Log'!$A$9:$A$108,$A80)&gt;1,"Duplicate work order",""),IF($R80&lt;0,"Negative total cost",""),IF(AND($S80&lt;&gt;"",$E80&lt;$S80),"Odometer below previous service odometer",""),IF($P80&gt;SUM($H80,$L80,$M80,$N80),"Taxable amount exceeds the pre-tax cost",""))))</f>
        <v/>
      </c>
    </row>
    <row r="81">
      <c r="A81" s="25" t="n"/>
      <c r="B81" s="26" t="n"/>
      <c r="C81" s="25" t="n"/>
      <c r="D81" s="25" t="n"/>
      <c r="E81" s="27" t="n"/>
      <c r="F81" s="25" t="n"/>
      <c r="G81" s="25" t="n"/>
      <c r="H81" s="28" t="n"/>
      <c r="I81" s="45" t="n"/>
      <c r="J81" s="28" t="n"/>
      <c r="K81" s="14">
        <f>IF($A81="","",IF($J81="",'Settings'!$B$6,$J81))</f>
        <v/>
      </c>
      <c r="L81" s="14">
        <f>IF($A81="","",IFERROR($I81*$K81,0))</f>
        <v/>
      </c>
      <c r="M81" s="28" t="n"/>
      <c r="N81" s="28" t="n"/>
      <c r="O81" s="45" t="n"/>
      <c r="P81" s="28" t="n"/>
      <c r="Q81" s="14">
        <f>IF($A81="","",IFERROR($P81*'Settings'!$B$7,0))</f>
        <v/>
      </c>
      <c r="R81" s="14">
        <f>IF($A81="","",IFERROR(SUM($H81,$L81,$M81,$N81,$Q81),0))</f>
        <v/>
      </c>
      <c r="S81" s="30">
        <f>IF($A81="","",IFERROR(MAX(MAXIFS('Maintenance Log'!$E$9:$E$108,'Maintenance Log'!$C$9:$C$108,$C81,'Maintenance Log'!$B$9:$B$108,"&lt;"&amp;$B81),INDEX('Vehicles'!$I$9:$I$108,MATCH($C81,'Vehicles'!$A$9:$A$108,0))),""))</f>
        <v/>
      </c>
      <c r="T81" s="30">
        <f>IF($A81="","",IFERROR($E81-$S81,""))</f>
        <v/>
      </c>
      <c r="U81" s="31">
        <f>IF($A81="","",IFERROR($R81/$T81,""))</f>
        <v/>
      </c>
      <c r="V81" s="25" t="n"/>
      <c r="W81" s="25" t="n"/>
      <c r="X81" s="25" t="n"/>
      <c r="Y81" s="12">
        <f>IF($A81="","",IF(TEXTJOIN(", ",TRUE,IF($B81="","Missing service date",""),IF(OR($C81="",COUNTIF('Vehicles'!$A$9:$A$108,$C81)=0),"Unknown Unit ID",""),IF($E81="","Missing odometer",""),IF(COUNTIF('Maintenance Log'!$A$9:$A$108,$A81)&gt;1,"Duplicate work order",""),IF($R81&lt;0,"Negative total cost",""),IF(AND($S81&lt;&gt;"",$E81&lt;$S81),"Odometer below previous service odometer",""),IF($P81&gt;SUM($H81,$L81,$M81,$N81),"Taxable amount exceeds the pre-tax cost",""))="","OK","Review: "&amp;TEXTJOIN(", ",TRUE,IF($B81="","Missing service date",""),IF(OR($C81="",COUNTIF('Vehicles'!$A$9:$A$108,$C81)=0),"Unknown Unit ID",""),IF($E81="","Missing odometer",""),IF(COUNTIF('Maintenance Log'!$A$9:$A$108,$A81)&gt;1,"Duplicate work order",""),IF($R81&lt;0,"Negative total cost",""),IF(AND($S81&lt;&gt;"",$E81&lt;$S81),"Odometer below previous service odometer",""),IF($P81&gt;SUM($H81,$L81,$M81,$N81),"Taxable amount exceeds the pre-tax cost",""))))</f>
        <v/>
      </c>
    </row>
    <row r="82">
      <c r="A82" s="25" t="n"/>
      <c r="B82" s="26" t="n"/>
      <c r="C82" s="25" t="n"/>
      <c r="D82" s="25" t="n"/>
      <c r="E82" s="27" t="n"/>
      <c r="F82" s="25" t="n"/>
      <c r="G82" s="25" t="n"/>
      <c r="H82" s="28" t="n"/>
      <c r="I82" s="45" t="n"/>
      <c r="J82" s="28" t="n"/>
      <c r="K82" s="14">
        <f>IF($A82="","",IF($J82="",'Settings'!$B$6,$J82))</f>
        <v/>
      </c>
      <c r="L82" s="14">
        <f>IF($A82="","",IFERROR($I82*$K82,0))</f>
        <v/>
      </c>
      <c r="M82" s="28" t="n"/>
      <c r="N82" s="28" t="n"/>
      <c r="O82" s="45" t="n"/>
      <c r="P82" s="28" t="n"/>
      <c r="Q82" s="14">
        <f>IF($A82="","",IFERROR($P82*'Settings'!$B$7,0))</f>
        <v/>
      </c>
      <c r="R82" s="14">
        <f>IF($A82="","",IFERROR(SUM($H82,$L82,$M82,$N82,$Q82),0))</f>
        <v/>
      </c>
      <c r="S82" s="30">
        <f>IF($A82="","",IFERROR(MAX(MAXIFS('Maintenance Log'!$E$9:$E$108,'Maintenance Log'!$C$9:$C$108,$C82,'Maintenance Log'!$B$9:$B$108,"&lt;"&amp;$B82),INDEX('Vehicles'!$I$9:$I$108,MATCH($C82,'Vehicles'!$A$9:$A$108,0))),""))</f>
        <v/>
      </c>
      <c r="T82" s="30">
        <f>IF($A82="","",IFERROR($E82-$S82,""))</f>
        <v/>
      </c>
      <c r="U82" s="31">
        <f>IF($A82="","",IFERROR($R82/$T82,""))</f>
        <v/>
      </c>
      <c r="V82" s="25" t="n"/>
      <c r="W82" s="25" t="n"/>
      <c r="X82" s="25" t="n"/>
      <c r="Y82" s="12">
        <f>IF($A82="","",IF(TEXTJOIN(", ",TRUE,IF($B82="","Missing service date",""),IF(OR($C82="",COUNTIF('Vehicles'!$A$9:$A$108,$C82)=0),"Unknown Unit ID",""),IF($E82="","Missing odometer",""),IF(COUNTIF('Maintenance Log'!$A$9:$A$108,$A82)&gt;1,"Duplicate work order",""),IF($R82&lt;0,"Negative total cost",""),IF(AND($S82&lt;&gt;"",$E82&lt;$S82),"Odometer below previous service odometer",""),IF($P82&gt;SUM($H82,$L82,$M82,$N82),"Taxable amount exceeds the pre-tax cost",""))="","OK","Review: "&amp;TEXTJOIN(", ",TRUE,IF($B82="","Missing service date",""),IF(OR($C82="",COUNTIF('Vehicles'!$A$9:$A$108,$C82)=0),"Unknown Unit ID",""),IF($E82="","Missing odometer",""),IF(COUNTIF('Maintenance Log'!$A$9:$A$108,$A82)&gt;1,"Duplicate work order",""),IF($R82&lt;0,"Negative total cost",""),IF(AND($S82&lt;&gt;"",$E82&lt;$S82),"Odometer below previous service odometer",""),IF($P82&gt;SUM($H82,$L82,$M82,$N82),"Taxable amount exceeds the pre-tax cost",""))))</f>
        <v/>
      </c>
    </row>
    <row r="83">
      <c r="A83" s="25" t="n"/>
      <c r="B83" s="26" t="n"/>
      <c r="C83" s="25" t="n"/>
      <c r="D83" s="25" t="n"/>
      <c r="E83" s="27" t="n"/>
      <c r="F83" s="25" t="n"/>
      <c r="G83" s="25" t="n"/>
      <c r="H83" s="28" t="n"/>
      <c r="I83" s="45" t="n"/>
      <c r="J83" s="28" t="n"/>
      <c r="K83" s="14">
        <f>IF($A83="","",IF($J83="",'Settings'!$B$6,$J83))</f>
        <v/>
      </c>
      <c r="L83" s="14">
        <f>IF($A83="","",IFERROR($I83*$K83,0))</f>
        <v/>
      </c>
      <c r="M83" s="28" t="n"/>
      <c r="N83" s="28" t="n"/>
      <c r="O83" s="45" t="n"/>
      <c r="P83" s="28" t="n"/>
      <c r="Q83" s="14">
        <f>IF($A83="","",IFERROR($P83*'Settings'!$B$7,0))</f>
        <v/>
      </c>
      <c r="R83" s="14">
        <f>IF($A83="","",IFERROR(SUM($H83,$L83,$M83,$N83,$Q83),0))</f>
        <v/>
      </c>
      <c r="S83" s="30">
        <f>IF($A83="","",IFERROR(MAX(MAXIFS('Maintenance Log'!$E$9:$E$108,'Maintenance Log'!$C$9:$C$108,$C83,'Maintenance Log'!$B$9:$B$108,"&lt;"&amp;$B83),INDEX('Vehicles'!$I$9:$I$108,MATCH($C83,'Vehicles'!$A$9:$A$108,0))),""))</f>
        <v/>
      </c>
      <c r="T83" s="30">
        <f>IF($A83="","",IFERROR($E83-$S83,""))</f>
        <v/>
      </c>
      <c r="U83" s="31">
        <f>IF($A83="","",IFERROR($R83/$T83,""))</f>
        <v/>
      </c>
      <c r="V83" s="25" t="n"/>
      <c r="W83" s="25" t="n"/>
      <c r="X83" s="25" t="n"/>
      <c r="Y83" s="12">
        <f>IF($A83="","",IF(TEXTJOIN(", ",TRUE,IF($B83="","Missing service date",""),IF(OR($C83="",COUNTIF('Vehicles'!$A$9:$A$108,$C83)=0),"Unknown Unit ID",""),IF($E83="","Missing odometer",""),IF(COUNTIF('Maintenance Log'!$A$9:$A$108,$A83)&gt;1,"Duplicate work order",""),IF($R83&lt;0,"Negative total cost",""),IF(AND($S83&lt;&gt;"",$E83&lt;$S83),"Odometer below previous service odometer",""),IF($P83&gt;SUM($H83,$L83,$M83,$N83),"Taxable amount exceeds the pre-tax cost",""))="","OK","Review: "&amp;TEXTJOIN(", ",TRUE,IF($B83="","Missing service date",""),IF(OR($C83="",COUNTIF('Vehicles'!$A$9:$A$108,$C83)=0),"Unknown Unit ID",""),IF($E83="","Missing odometer",""),IF(COUNTIF('Maintenance Log'!$A$9:$A$108,$A83)&gt;1,"Duplicate work order",""),IF($R83&lt;0,"Negative total cost",""),IF(AND($S83&lt;&gt;"",$E83&lt;$S83),"Odometer below previous service odometer",""),IF($P83&gt;SUM($H83,$L83,$M83,$N83),"Taxable amount exceeds the pre-tax cost",""))))</f>
        <v/>
      </c>
    </row>
    <row r="84">
      <c r="A84" s="25" t="n"/>
      <c r="B84" s="26" t="n"/>
      <c r="C84" s="25" t="n"/>
      <c r="D84" s="25" t="n"/>
      <c r="E84" s="27" t="n"/>
      <c r="F84" s="25" t="n"/>
      <c r="G84" s="25" t="n"/>
      <c r="H84" s="28" t="n"/>
      <c r="I84" s="45" t="n"/>
      <c r="J84" s="28" t="n"/>
      <c r="K84" s="14">
        <f>IF($A84="","",IF($J84="",'Settings'!$B$6,$J84))</f>
        <v/>
      </c>
      <c r="L84" s="14">
        <f>IF($A84="","",IFERROR($I84*$K84,0))</f>
        <v/>
      </c>
      <c r="M84" s="28" t="n"/>
      <c r="N84" s="28" t="n"/>
      <c r="O84" s="45" t="n"/>
      <c r="P84" s="28" t="n"/>
      <c r="Q84" s="14">
        <f>IF($A84="","",IFERROR($P84*'Settings'!$B$7,0))</f>
        <v/>
      </c>
      <c r="R84" s="14">
        <f>IF($A84="","",IFERROR(SUM($H84,$L84,$M84,$N84,$Q84),0))</f>
        <v/>
      </c>
      <c r="S84" s="30">
        <f>IF($A84="","",IFERROR(MAX(MAXIFS('Maintenance Log'!$E$9:$E$108,'Maintenance Log'!$C$9:$C$108,$C84,'Maintenance Log'!$B$9:$B$108,"&lt;"&amp;$B84),INDEX('Vehicles'!$I$9:$I$108,MATCH($C84,'Vehicles'!$A$9:$A$108,0))),""))</f>
        <v/>
      </c>
      <c r="T84" s="30">
        <f>IF($A84="","",IFERROR($E84-$S84,""))</f>
        <v/>
      </c>
      <c r="U84" s="31">
        <f>IF($A84="","",IFERROR($R84/$T84,""))</f>
        <v/>
      </c>
      <c r="V84" s="25" t="n"/>
      <c r="W84" s="25" t="n"/>
      <c r="X84" s="25" t="n"/>
      <c r="Y84" s="12">
        <f>IF($A84="","",IF(TEXTJOIN(", ",TRUE,IF($B84="","Missing service date",""),IF(OR($C84="",COUNTIF('Vehicles'!$A$9:$A$108,$C84)=0),"Unknown Unit ID",""),IF($E84="","Missing odometer",""),IF(COUNTIF('Maintenance Log'!$A$9:$A$108,$A84)&gt;1,"Duplicate work order",""),IF($R84&lt;0,"Negative total cost",""),IF(AND($S84&lt;&gt;"",$E84&lt;$S84),"Odometer below previous service odometer",""),IF($P84&gt;SUM($H84,$L84,$M84,$N84),"Taxable amount exceeds the pre-tax cost",""))="","OK","Review: "&amp;TEXTJOIN(", ",TRUE,IF($B84="","Missing service date",""),IF(OR($C84="",COUNTIF('Vehicles'!$A$9:$A$108,$C84)=0),"Unknown Unit ID",""),IF($E84="","Missing odometer",""),IF(COUNTIF('Maintenance Log'!$A$9:$A$108,$A84)&gt;1,"Duplicate work order",""),IF($R84&lt;0,"Negative total cost",""),IF(AND($S84&lt;&gt;"",$E84&lt;$S84),"Odometer below previous service odometer",""),IF($P84&gt;SUM($H84,$L84,$M84,$N84),"Taxable amount exceeds the pre-tax cost",""))))</f>
        <v/>
      </c>
    </row>
    <row r="85">
      <c r="A85" s="25" t="n"/>
      <c r="B85" s="26" t="n"/>
      <c r="C85" s="25" t="n"/>
      <c r="D85" s="25" t="n"/>
      <c r="E85" s="27" t="n"/>
      <c r="F85" s="25" t="n"/>
      <c r="G85" s="25" t="n"/>
      <c r="H85" s="28" t="n"/>
      <c r="I85" s="45" t="n"/>
      <c r="J85" s="28" t="n"/>
      <c r="K85" s="14">
        <f>IF($A85="","",IF($J85="",'Settings'!$B$6,$J85))</f>
        <v/>
      </c>
      <c r="L85" s="14">
        <f>IF($A85="","",IFERROR($I85*$K85,0))</f>
        <v/>
      </c>
      <c r="M85" s="28" t="n"/>
      <c r="N85" s="28" t="n"/>
      <c r="O85" s="45" t="n"/>
      <c r="P85" s="28" t="n"/>
      <c r="Q85" s="14">
        <f>IF($A85="","",IFERROR($P85*'Settings'!$B$7,0))</f>
        <v/>
      </c>
      <c r="R85" s="14">
        <f>IF($A85="","",IFERROR(SUM($H85,$L85,$M85,$N85,$Q85),0))</f>
        <v/>
      </c>
      <c r="S85" s="30">
        <f>IF($A85="","",IFERROR(MAX(MAXIFS('Maintenance Log'!$E$9:$E$108,'Maintenance Log'!$C$9:$C$108,$C85,'Maintenance Log'!$B$9:$B$108,"&lt;"&amp;$B85),INDEX('Vehicles'!$I$9:$I$108,MATCH($C85,'Vehicles'!$A$9:$A$108,0))),""))</f>
        <v/>
      </c>
      <c r="T85" s="30">
        <f>IF($A85="","",IFERROR($E85-$S85,""))</f>
        <v/>
      </c>
      <c r="U85" s="31">
        <f>IF($A85="","",IFERROR($R85/$T85,""))</f>
        <v/>
      </c>
      <c r="V85" s="25" t="n"/>
      <c r="W85" s="25" t="n"/>
      <c r="X85" s="25" t="n"/>
      <c r="Y85" s="12">
        <f>IF($A85="","",IF(TEXTJOIN(", ",TRUE,IF($B85="","Missing service date",""),IF(OR($C85="",COUNTIF('Vehicles'!$A$9:$A$108,$C85)=0),"Unknown Unit ID",""),IF($E85="","Missing odometer",""),IF(COUNTIF('Maintenance Log'!$A$9:$A$108,$A85)&gt;1,"Duplicate work order",""),IF($R85&lt;0,"Negative total cost",""),IF(AND($S85&lt;&gt;"",$E85&lt;$S85),"Odometer below previous service odometer",""),IF($P85&gt;SUM($H85,$L85,$M85,$N85),"Taxable amount exceeds the pre-tax cost",""))="","OK","Review: "&amp;TEXTJOIN(", ",TRUE,IF($B85="","Missing service date",""),IF(OR($C85="",COUNTIF('Vehicles'!$A$9:$A$108,$C85)=0),"Unknown Unit ID",""),IF($E85="","Missing odometer",""),IF(COUNTIF('Maintenance Log'!$A$9:$A$108,$A85)&gt;1,"Duplicate work order",""),IF($R85&lt;0,"Negative total cost",""),IF(AND($S85&lt;&gt;"",$E85&lt;$S85),"Odometer below previous service odometer",""),IF($P85&gt;SUM($H85,$L85,$M85,$N85),"Taxable amount exceeds the pre-tax cost",""))))</f>
        <v/>
      </c>
    </row>
    <row r="86">
      <c r="A86" s="25" t="n"/>
      <c r="B86" s="26" t="n"/>
      <c r="C86" s="25" t="n"/>
      <c r="D86" s="25" t="n"/>
      <c r="E86" s="27" t="n"/>
      <c r="F86" s="25" t="n"/>
      <c r="G86" s="25" t="n"/>
      <c r="H86" s="28" t="n"/>
      <c r="I86" s="45" t="n"/>
      <c r="J86" s="28" t="n"/>
      <c r="K86" s="14">
        <f>IF($A86="","",IF($J86="",'Settings'!$B$6,$J86))</f>
        <v/>
      </c>
      <c r="L86" s="14">
        <f>IF($A86="","",IFERROR($I86*$K86,0))</f>
        <v/>
      </c>
      <c r="M86" s="28" t="n"/>
      <c r="N86" s="28" t="n"/>
      <c r="O86" s="45" t="n"/>
      <c r="P86" s="28" t="n"/>
      <c r="Q86" s="14">
        <f>IF($A86="","",IFERROR($P86*'Settings'!$B$7,0))</f>
        <v/>
      </c>
      <c r="R86" s="14">
        <f>IF($A86="","",IFERROR(SUM($H86,$L86,$M86,$N86,$Q86),0))</f>
        <v/>
      </c>
      <c r="S86" s="30">
        <f>IF($A86="","",IFERROR(MAX(MAXIFS('Maintenance Log'!$E$9:$E$108,'Maintenance Log'!$C$9:$C$108,$C86,'Maintenance Log'!$B$9:$B$108,"&lt;"&amp;$B86),INDEX('Vehicles'!$I$9:$I$108,MATCH($C86,'Vehicles'!$A$9:$A$108,0))),""))</f>
        <v/>
      </c>
      <c r="T86" s="30">
        <f>IF($A86="","",IFERROR($E86-$S86,""))</f>
        <v/>
      </c>
      <c r="U86" s="31">
        <f>IF($A86="","",IFERROR($R86/$T86,""))</f>
        <v/>
      </c>
      <c r="V86" s="25" t="n"/>
      <c r="W86" s="25" t="n"/>
      <c r="X86" s="25" t="n"/>
      <c r="Y86" s="12">
        <f>IF($A86="","",IF(TEXTJOIN(", ",TRUE,IF($B86="","Missing service date",""),IF(OR($C86="",COUNTIF('Vehicles'!$A$9:$A$108,$C86)=0),"Unknown Unit ID",""),IF($E86="","Missing odometer",""),IF(COUNTIF('Maintenance Log'!$A$9:$A$108,$A86)&gt;1,"Duplicate work order",""),IF($R86&lt;0,"Negative total cost",""),IF(AND($S86&lt;&gt;"",$E86&lt;$S86),"Odometer below previous service odometer",""),IF($P86&gt;SUM($H86,$L86,$M86,$N86),"Taxable amount exceeds the pre-tax cost",""))="","OK","Review: "&amp;TEXTJOIN(", ",TRUE,IF($B86="","Missing service date",""),IF(OR($C86="",COUNTIF('Vehicles'!$A$9:$A$108,$C86)=0),"Unknown Unit ID",""),IF($E86="","Missing odometer",""),IF(COUNTIF('Maintenance Log'!$A$9:$A$108,$A86)&gt;1,"Duplicate work order",""),IF($R86&lt;0,"Negative total cost",""),IF(AND($S86&lt;&gt;"",$E86&lt;$S86),"Odometer below previous service odometer",""),IF($P86&gt;SUM($H86,$L86,$M86,$N86),"Taxable amount exceeds the pre-tax cost",""))))</f>
        <v/>
      </c>
    </row>
    <row r="87">
      <c r="A87" s="25" t="n"/>
      <c r="B87" s="26" t="n"/>
      <c r="C87" s="25" t="n"/>
      <c r="D87" s="25" t="n"/>
      <c r="E87" s="27" t="n"/>
      <c r="F87" s="25" t="n"/>
      <c r="G87" s="25" t="n"/>
      <c r="H87" s="28" t="n"/>
      <c r="I87" s="45" t="n"/>
      <c r="J87" s="28" t="n"/>
      <c r="K87" s="14">
        <f>IF($A87="","",IF($J87="",'Settings'!$B$6,$J87))</f>
        <v/>
      </c>
      <c r="L87" s="14">
        <f>IF($A87="","",IFERROR($I87*$K87,0))</f>
        <v/>
      </c>
      <c r="M87" s="28" t="n"/>
      <c r="N87" s="28" t="n"/>
      <c r="O87" s="45" t="n"/>
      <c r="P87" s="28" t="n"/>
      <c r="Q87" s="14">
        <f>IF($A87="","",IFERROR($P87*'Settings'!$B$7,0))</f>
        <v/>
      </c>
      <c r="R87" s="14">
        <f>IF($A87="","",IFERROR(SUM($H87,$L87,$M87,$N87,$Q87),0))</f>
        <v/>
      </c>
      <c r="S87" s="30">
        <f>IF($A87="","",IFERROR(MAX(MAXIFS('Maintenance Log'!$E$9:$E$108,'Maintenance Log'!$C$9:$C$108,$C87,'Maintenance Log'!$B$9:$B$108,"&lt;"&amp;$B87),INDEX('Vehicles'!$I$9:$I$108,MATCH($C87,'Vehicles'!$A$9:$A$108,0))),""))</f>
        <v/>
      </c>
      <c r="T87" s="30">
        <f>IF($A87="","",IFERROR($E87-$S87,""))</f>
        <v/>
      </c>
      <c r="U87" s="31">
        <f>IF($A87="","",IFERROR($R87/$T87,""))</f>
        <v/>
      </c>
      <c r="V87" s="25" t="n"/>
      <c r="W87" s="25" t="n"/>
      <c r="X87" s="25" t="n"/>
      <c r="Y87" s="12">
        <f>IF($A87="","",IF(TEXTJOIN(", ",TRUE,IF($B87="","Missing service date",""),IF(OR($C87="",COUNTIF('Vehicles'!$A$9:$A$108,$C87)=0),"Unknown Unit ID",""),IF($E87="","Missing odometer",""),IF(COUNTIF('Maintenance Log'!$A$9:$A$108,$A87)&gt;1,"Duplicate work order",""),IF($R87&lt;0,"Negative total cost",""),IF(AND($S87&lt;&gt;"",$E87&lt;$S87),"Odometer below previous service odometer",""),IF($P87&gt;SUM($H87,$L87,$M87,$N87),"Taxable amount exceeds the pre-tax cost",""))="","OK","Review: "&amp;TEXTJOIN(", ",TRUE,IF($B87="","Missing service date",""),IF(OR($C87="",COUNTIF('Vehicles'!$A$9:$A$108,$C87)=0),"Unknown Unit ID",""),IF($E87="","Missing odometer",""),IF(COUNTIF('Maintenance Log'!$A$9:$A$108,$A87)&gt;1,"Duplicate work order",""),IF($R87&lt;0,"Negative total cost",""),IF(AND($S87&lt;&gt;"",$E87&lt;$S87),"Odometer below previous service odometer",""),IF($P87&gt;SUM($H87,$L87,$M87,$N87),"Taxable amount exceeds the pre-tax cost",""))))</f>
        <v/>
      </c>
    </row>
    <row r="88">
      <c r="A88" s="25" t="n"/>
      <c r="B88" s="26" t="n"/>
      <c r="C88" s="25" t="n"/>
      <c r="D88" s="25" t="n"/>
      <c r="E88" s="27" t="n"/>
      <c r="F88" s="25" t="n"/>
      <c r="G88" s="25" t="n"/>
      <c r="H88" s="28" t="n"/>
      <c r="I88" s="45" t="n"/>
      <c r="J88" s="28" t="n"/>
      <c r="K88" s="14">
        <f>IF($A88="","",IF($J88="",'Settings'!$B$6,$J88))</f>
        <v/>
      </c>
      <c r="L88" s="14">
        <f>IF($A88="","",IFERROR($I88*$K88,0))</f>
        <v/>
      </c>
      <c r="M88" s="28" t="n"/>
      <c r="N88" s="28" t="n"/>
      <c r="O88" s="45" t="n"/>
      <c r="P88" s="28" t="n"/>
      <c r="Q88" s="14">
        <f>IF($A88="","",IFERROR($P88*'Settings'!$B$7,0))</f>
        <v/>
      </c>
      <c r="R88" s="14">
        <f>IF($A88="","",IFERROR(SUM($H88,$L88,$M88,$N88,$Q88),0))</f>
        <v/>
      </c>
      <c r="S88" s="30">
        <f>IF($A88="","",IFERROR(MAX(MAXIFS('Maintenance Log'!$E$9:$E$108,'Maintenance Log'!$C$9:$C$108,$C88,'Maintenance Log'!$B$9:$B$108,"&lt;"&amp;$B88),INDEX('Vehicles'!$I$9:$I$108,MATCH($C88,'Vehicles'!$A$9:$A$108,0))),""))</f>
        <v/>
      </c>
      <c r="T88" s="30">
        <f>IF($A88="","",IFERROR($E88-$S88,""))</f>
        <v/>
      </c>
      <c r="U88" s="31">
        <f>IF($A88="","",IFERROR($R88/$T88,""))</f>
        <v/>
      </c>
      <c r="V88" s="25" t="n"/>
      <c r="W88" s="25" t="n"/>
      <c r="X88" s="25" t="n"/>
      <c r="Y88" s="12">
        <f>IF($A88="","",IF(TEXTJOIN(", ",TRUE,IF($B88="","Missing service date",""),IF(OR($C88="",COUNTIF('Vehicles'!$A$9:$A$108,$C88)=0),"Unknown Unit ID",""),IF($E88="","Missing odometer",""),IF(COUNTIF('Maintenance Log'!$A$9:$A$108,$A88)&gt;1,"Duplicate work order",""),IF($R88&lt;0,"Negative total cost",""),IF(AND($S88&lt;&gt;"",$E88&lt;$S88),"Odometer below previous service odometer",""),IF($P88&gt;SUM($H88,$L88,$M88,$N88),"Taxable amount exceeds the pre-tax cost",""))="","OK","Review: "&amp;TEXTJOIN(", ",TRUE,IF($B88="","Missing service date",""),IF(OR($C88="",COUNTIF('Vehicles'!$A$9:$A$108,$C88)=0),"Unknown Unit ID",""),IF($E88="","Missing odometer",""),IF(COUNTIF('Maintenance Log'!$A$9:$A$108,$A88)&gt;1,"Duplicate work order",""),IF($R88&lt;0,"Negative total cost",""),IF(AND($S88&lt;&gt;"",$E88&lt;$S88),"Odometer below previous service odometer",""),IF($P88&gt;SUM($H88,$L88,$M88,$N88),"Taxable amount exceeds the pre-tax cost",""))))</f>
        <v/>
      </c>
    </row>
    <row r="89">
      <c r="A89" s="25" t="n"/>
      <c r="B89" s="26" t="n"/>
      <c r="C89" s="25" t="n"/>
      <c r="D89" s="25" t="n"/>
      <c r="E89" s="27" t="n"/>
      <c r="F89" s="25" t="n"/>
      <c r="G89" s="25" t="n"/>
      <c r="H89" s="28" t="n"/>
      <c r="I89" s="45" t="n"/>
      <c r="J89" s="28" t="n"/>
      <c r="K89" s="14">
        <f>IF($A89="","",IF($J89="",'Settings'!$B$6,$J89))</f>
        <v/>
      </c>
      <c r="L89" s="14">
        <f>IF($A89="","",IFERROR($I89*$K89,0))</f>
        <v/>
      </c>
      <c r="M89" s="28" t="n"/>
      <c r="N89" s="28" t="n"/>
      <c r="O89" s="45" t="n"/>
      <c r="P89" s="28" t="n"/>
      <c r="Q89" s="14">
        <f>IF($A89="","",IFERROR($P89*'Settings'!$B$7,0))</f>
        <v/>
      </c>
      <c r="R89" s="14">
        <f>IF($A89="","",IFERROR(SUM($H89,$L89,$M89,$N89,$Q89),0))</f>
        <v/>
      </c>
      <c r="S89" s="30">
        <f>IF($A89="","",IFERROR(MAX(MAXIFS('Maintenance Log'!$E$9:$E$108,'Maintenance Log'!$C$9:$C$108,$C89,'Maintenance Log'!$B$9:$B$108,"&lt;"&amp;$B89),INDEX('Vehicles'!$I$9:$I$108,MATCH($C89,'Vehicles'!$A$9:$A$108,0))),""))</f>
        <v/>
      </c>
      <c r="T89" s="30">
        <f>IF($A89="","",IFERROR($E89-$S89,""))</f>
        <v/>
      </c>
      <c r="U89" s="31">
        <f>IF($A89="","",IFERROR($R89/$T89,""))</f>
        <v/>
      </c>
      <c r="V89" s="25" t="n"/>
      <c r="W89" s="25" t="n"/>
      <c r="X89" s="25" t="n"/>
      <c r="Y89" s="12">
        <f>IF($A89="","",IF(TEXTJOIN(", ",TRUE,IF($B89="","Missing service date",""),IF(OR($C89="",COUNTIF('Vehicles'!$A$9:$A$108,$C89)=0),"Unknown Unit ID",""),IF($E89="","Missing odometer",""),IF(COUNTIF('Maintenance Log'!$A$9:$A$108,$A89)&gt;1,"Duplicate work order",""),IF($R89&lt;0,"Negative total cost",""),IF(AND($S89&lt;&gt;"",$E89&lt;$S89),"Odometer below previous service odometer",""),IF($P89&gt;SUM($H89,$L89,$M89,$N89),"Taxable amount exceeds the pre-tax cost",""))="","OK","Review: "&amp;TEXTJOIN(", ",TRUE,IF($B89="","Missing service date",""),IF(OR($C89="",COUNTIF('Vehicles'!$A$9:$A$108,$C89)=0),"Unknown Unit ID",""),IF($E89="","Missing odometer",""),IF(COUNTIF('Maintenance Log'!$A$9:$A$108,$A89)&gt;1,"Duplicate work order",""),IF($R89&lt;0,"Negative total cost",""),IF(AND($S89&lt;&gt;"",$E89&lt;$S89),"Odometer below previous service odometer",""),IF($P89&gt;SUM($H89,$L89,$M89,$N89),"Taxable amount exceeds the pre-tax cost",""))))</f>
        <v/>
      </c>
    </row>
    <row r="90">
      <c r="A90" s="25" t="n"/>
      <c r="B90" s="26" t="n"/>
      <c r="C90" s="25" t="n"/>
      <c r="D90" s="25" t="n"/>
      <c r="E90" s="27" t="n"/>
      <c r="F90" s="25" t="n"/>
      <c r="G90" s="25" t="n"/>
      <c r="H90" s="28" t="n"/>
      <c r="I90" s="45" t="n"/>
      <c r="J90" s="28" t="n"/>
      <c r="K90" s="14">
        <f>IF($A90="","",IF($J90="",'Settings'!$B$6,$J90))</f>
        <v/>
      </c>
      <c r="L90" s="14">
        <f>IF($A90="","",IFERROR($I90*$K90,0))</f>
        <v/>
      </c>
      <c r="M90" s="28" t="n"/>
      <c r="N90" s="28" t="n"/>
      <c r="O90" s="45" t="n"/>
      <c r="P90" s="28" t="n"/>
      <c r="Q90" s="14">
        <f>IF($A90="","",IFERROR($P90*'Settings'!$B$7,0))</f>
        <v/>
      </c>
      <c r="R90" s="14">
        <f>IF($A90="","",IFERROR(SUM($H90,$L90,$M90,$N90,$Q90),0))</f>
        <v/>
      </c>
      <c r="S90" s="30">
        <f>IF($A90="","",IFERROR(MAX(MAXIFS('Maintenance Log'!$E$9:$E$108,'Maintenance Log'!$C$9:$C$108,$C90,'Maintenance Log'!$B$9:$B$108,"&lt;"&amp;$B90),INDEX('Vehicles'!$I$9:$I$108,MATCH($C90,'Vehicles'!$A$9:$A$108,0))),""))</f>
        <v/>
      </c>
      <c r="T90" s="30">
        <f>IF($A90="","",IFERROR($E90-$S90,""))</f>
        <v/>
      </c>
      <c r="U90" s="31">
        <f>IF($A90="","",IFERROR($R90/$T90,""))</f>
        <v/>
      </c>
      <c r="V90" s="25" t="n"/>
      <c r="W90" s="25" t="n"/>
      <c r="X90" s="25" t="n"/>
      <c r="Y90" s="12">
        <f>IF($A90="","",IF(TEXTJOIN(", ",TRUE,IF($B90="","Missing service date",""),IF(OR($C90="",COUNTIF('Vehicles'!$A$9:$A$108,$C90)=0),"Unknown Unit ID",""),IF($E90="","Missing odometer",""),IF(COUNTIF('Maintenance Log'!$A$9:$A$108,$A90)&gt;1,"Duplicate work order",""),IF($R90&lt;0,"Negative total cost",""),IF(AND($S90&lt;&gt;"",$E90&lt;$S90),"Odometer below previous service odometer",""),IF($P90&gt;SUM($H90,$L90,$M90,$N90),"Taxable amount exceeds the pre-tax cost",""))="","OK","Review: "&amp;TEXTJOIN(", ",TRUE,IF($B90="","Missing service date",""),IF(OR($C90="",COUNTIF('Vehicles'!$A$9:$A$108,$C90)=0),"Unknown Unit ID",""),IF($E90="","Missing odometer",""),IF(COUNTIF('Maintenance Log'!$A$9:$A$108,$A90)&gt;1,"Duplicate work order",""),IF($R90&lt;0,"Negative total cost",""),IF(AND($S90&lt;&gt;"",$E90&lt;$S90),"Odometer below previous service odometer",""),IF($P90&gt;SUM($H90,$L90,$M90,$N90),"Taxable amount exceeds the pre-tax cost",""))))</f>
        <v/>
      </c>
    </row>
    <row r="91">
      <c r="A91" s="25" t="n"/>
      <c r="B91" s="26" t="n"/>
      <c r="C91" s="25" t="n"/>
      <c r="D91" s="25" t="n"/>
      <c r="E91" s="27" t="n"/>
      <c r="F91" s="25" t="n"/>
      <c r="G91" s="25" t="n"/>
      <c r="H91" s="28" t="n"/>
      <c r="I91" s="45" t="n"/>
      <c r="J91" s="28" t="n"/>
      <c r="K91" s="14">
        <f>IF($A91="","",IF($J91="",'Settings'!$B$6,$J91))</f>
        <v/>
      </c>
      <c r="L91" s="14">
        <f>IF($A91="","",IFERROR($I91*$K91,0))</f>
        <v/>
      </c>
      <c r="M91" s="28" t="n"/>
      <c r="N91" s="28" t="n"/>
      <c r="O91" s="45" t="n"/>
      <c r="P91" s="28" t="n"/>
      <c r="Q91" s="14">
        <f>IF($A91="","",IFERROR($P91*'Settings'!$B$7,0))</f>
        <v/>
      </c>
      <c r="R91" s="14">
        <f>IF($A91="","",IFERROR(SUM($H91,$L91,$M91,$N91,$Q91),0))</f>
        <v/>
      </c>
      <c r="S91" s="30">
        <f>IF($A91="","",IFERROR(MAX(MAXIFS('Maintenance Log'!$E$9:$E$108,'Maintenance Log'!$C$9:$C$108,$C91,'Maintenance Log'!$B$9:$B$108,"&lt;"&amp;$B91),INDEX('Vehicles'!$I$9:$I$108,MATCH($C91,'Vehicles'!$A$9:$A$108,0))),""))</f>
        <v/>
      </c>
      <c r="T91" s="30">
        <f>IF($A91="","",IFERROR($E91-$S91,""))</f>
        <v/>
      </c>
      <c r="U91" s="31">
        <f>IF($A91="","",IFERROR($R91/$T91,""))</f>
        <v/>
      </c>
      <c r="V91" s="25" t="n"/>
      <c r="W91" s="25" t="n"/>
      <c r="X91" s="25" t="n"/>
      <c r="Y91" s="12">
        <f>IF($A91="","",IF(TEXTJOIN(", ",TRUE,IF($B91="","Missing service date",""),IF(OR($C91="",COUNTIF('Vehicles'!$A$9:$A$108,$C91)=0),"Unknown Unit ID",""),IF($E91="","Missing odometer",""),IF(COUNTIF('Maintenance Log'!$A$9:$A$108,$A91)&gt;1,"Duplicate work order",""),IF($R91&lt;0,"Negative total cost",""),IF(AND($S91&lt;&gt;"",$E91&lt;$S91),"Odometer below previous service odometer",""),IF($P91&gt;SUM($H91,$L91,$M91,$N91),"Taxable amount exceeds the pre-tax cost",""))="","OK","Review: "&amp;TEXTJOIN(", ",TRUE,IF($B91="","Missing service date",""),IF(OR($C91="",COUNTIF('Vehicles'!$A$9:$A$108,$C91)=0),"Unknown Unit ID",""),IF($E91="","Missing odometer",""),IF(COUNTIF('Maintenance Log'!$A$9:$A$108,$A91)&gt;1,"Duplicate work order",""),IF($R91&lt;0,"Negative total cost",""),IF(AND($S91&lt;&gt;"",$E91&lt;$S91),"Odometer below previous service odometer",""),IF($P91&gt;SUM($H91,$L91,$M91,$N91),"Taxable amount exceeds the pre-tax cost",""))))</f>
        <v/>
      </c>
    </row>
    <row r="92">
      <c r="A92" s="25" t="n"/>
      <c r="B92" s="26" t="n"/>
      <c r="C92" s="25" t="n"/>
      <c r="D92" s="25" t="n"/>
      <c r="E92" s="27" t="n"/>
      <c r="F92" s="25" t="n"/>
      <c r="G92" s="25" t="n"/>
      <c r="H92" s="28" t="n"/>
      <c r="I92" s="45" t="n"/>
      <c r="J92" s="28" t="n"/>
      <c r="K92" s="14">
        <f>IF($A92="","",IF($J92="",'Settings'!$B$6,$J92))</f>
        <v/>
      </c>
      <c r="L92" s="14">
        <f>IF($A92="","",IFERROR($I92*$K92,0))</f>
        <v/>
      </c>
      <c r="M92" s="28" t="n"/>
      <c r="N92" s="28" t="n"/>
      <c r="O92" s="45" t="n"/>
      <c r="P92" s="28" t="n"/>
      <c r="Q92" s="14">
        <f>IF($A92="","",IFERROR($P92*'Settings'!$B$7,0))</f>
        <v/>
      </c>
      <c r="R92" s="14">
        <f>IF($A92="","",IFERROR(SUM($H92,$L92,$M92,$N92,$Q92),0))</f>
        <v/>
      </c>
      <c r="S92" s="30">
        <f>IF($A92="","",IFERROR(MAX(MAXIFS('Maintenance Log'!$E$9:$E$108,'Maintenance Log'!$C$9:$C$108,$C92,'Maintenance Log'!$B$9:$B$108,"&lt;"&amp;$B92),INDEX('Vehicles'!$I$9:$I$108,MATCH($C92,'Vehicles'!$A$9:$A$108,0))),""))</f>
        <v/>
      </c>
      <c r="T92" s="30">
        <f>IF($A92="","",IFERROR($E92-$S92,""))</f>
        <v/>
      </c>
      <c r="U92" s="31">
        <f>IF($A92="","",IFERROR($R92/$T92,""))</f>
        <v/>
      </c>
      <c r="V92" s="25" t="n"/>
      <c r="W92" s="25" t="n"/>
      <c r="X92" s="25" t="n"/>
      <c r="Y92" s="12">
        <f>IF($A92="","",IF(TEXTJOIN(", ",TRUE,IF($B92="","Missing service date",""),IF(OR($C92="",COUNTIF('Vehicles'!$A$9:$A$108,$C92)=0),"Unknown Unit ID",""),IF($E92="","Missing odometer",""),IF(COUNTIF('Maintenance Log'!$A$9:$A$108,$A92)&gt;1,"Duplicate work order",""),IF($R92&lt;0,"Negative total cost",""),IF(AND($S92&lt;&gt;"",$E92&lt;$S92),"Odometer below previous service odometer",""),IF($P92&gt;SUM($H92,$L92,$M92,$N92),"Taxable amount exceeds the pre-tax cost",""))="","OK","Review: "&amp;TEXTJOIN(", ",TRUE,IF($B92="","Missing service date",""),IF(OR($C92="",COUNTIF('Vehicles'!$A$9:$A$108,$C92)=0),"Unknown Unit ID",""),IF($E92="","Missing odometer",""),IF(COUNTIF('Maintenance Log'!$A$9:$A$108,$A92)&gt;1,"Duplicate work order",""),IF($R92&lt;0,"Negative total cost",""),IF(AND($S92&lt;&gt;"",$E92&lt;$S92),"Odometer below previous service odometer",""),IF($P92&gt;SUM($H92,$L92,$M92,$N92),"Taxable amount exceeds the pre-tax cost",""))))</f>
        <v/>
      </c>
    </row>
    <row r="93">
      <c r="A93" s="25" t="n"/>
      <c r="B93" s="26" t="n"/>
      <c r="C93" s="25" t="n"/>
      <c r="D93" s="25" t="n"/>
      <c r="E93" s="27" t="n"/>
      <c r="F93" s="25" t="n"/>
      <c r="G93" s="25" t="n"/>
      <c r="H93" s="28" t="n"/>
      <c r="I93" s="45" t="n"/>
      <c r="J93" s="28" t="n"/>
      <c r="K93" s="14">
        <f>IF($A93="","",IF($J93="",'Settings'!$B$6,$J93))</f>
        <v/>
      </c>
      <c r="L93" s="14">
        <f>IF($A93="","",IFERROR($I93*$K93,0))</f>
        <v/>
      </c>
      <c r="M93" s="28" t="n"/>
      <c r="N93" s="28" t="n"/>
      <c r="O93" s="45" t="n"/>
      <c r="P93" s="28" t="n"/>
      <c r="Q93" s="14">
        <f>IF($A93="","",IFERROR($P93*'Settings'!$B$7,0))</f>
        <v/>
      </c>
      <c r="R93" s="14">
        <f>IF($A93="","",IFERROR(SUM($H93,$L93,$M93,$N93,$Q93),0))</f>
        <v/>
      </c>
      <c r="S93" s="30">
        <f>IF($A93="","",IFERROR(MAX(MAXIFS('Maintenance Log'!$E$9:$E$108,'Maintenance Log'!$C$9:$C$108,$C93,'Maintenance Log'!$B$9:$B$108,"&lt;"&amp;$B93),INDEX('Vehicles'!$I$9:$I$108,MATCH($C93,'Vehicles'!$A$9:$A$108,0))),""))</f>
        <v/>
      </c>
      <c r="T93" s="30">
        <f>IF($A93="","",IFERROR($E93-$S93,""))</f>
        <v/>
      </c>
      <c r="U93" s="31">
        <f>IF($A93="","",IFERROR($R93/$T93,""))</f>
        <v/>
      </c>
      <c r="V93" s="25" t="n"/>
      <c r="W93" s="25" t="n"/>
      <c r="X93" s="25" t="n"/>
      <c r="Y93" s="12">
        <f>IF($A93="","",IF(TEXTJOIN(", ",TRUE,IF($B93="","Missing service date",""),IF(OR($C93="",COUNTIF('Vehicles'!$A$9:$A$108,$C93)=0),"Unknown Unit ID",""),IF($E93="","Missing odometer",""),IF(COUNTIF('Maintenance Log'!$A$9:$A$108,$A93)&gt;1,"Duplicate work order",""),IF($R93&lt;0,"Negative total cost",""),IF(AND($S93&lt;&gt;"",$E93&lt;$S93),"Odometer below previous service odometer",""),IF($P93&gt;SUM($H93,$L93,$M93,$N93),"Taxable amount exceeds the pre-tax cost",""))="","OK","Review: "&amp;TEXTJOIN(", ",TRUE,IF($B93="","Missing service date",""),IF(OR($C93="",COUNTIF('Vehicles'!$A$9:$A$108,$C93)=0),"Unknown Unit ID",""),IF($E93="","Missing odometer",""),IF(COUNTIF('Maintenance Log'!$A$9:$A$108,$A93)&gt;1,"Duplicate work order",""),IF($R93&lt;0,"Negative total cost",""),IF(AND($S93&lt;&gt;"",$E93&lt;$S93),"Odometer below previous service odometer",""),IF($P93&gt;SUM($H93,$L93,$M93,$N93),"Taxable amount exceeds the pre-tax cost",""))))</f>
        <v/>
      </c>
    </row>
    <row r="94">
      <c r="A94" s="25" t="n"/>
      <c r="B94" s="26" t="n"/>
      <c r="C94" s="25" t="n"/>
      <c r="D94" s="25" t="n"/>
      <c r="E94" s="27" t="n"/>
      <c r="F94" s="25" t="n"/>
      <c r="G94" s="25" t="n"/>
      <c r="H94" s="28" t="n"/>
      <c r="I94" s="45" t="n"/>
      <c r="J94" s="28" t="n"/>
      <c r="K94" s="14">
        <f>IF($A94="","",IF($J94="",'Settings'!$B$6,$J94))</f>
        <v/>
      </c>
      <c r="L94" s="14">
        <f>IF($A94="","",IFERROR($I94*$K94,0))</f>
        <v/>
      </c>
      <c r="M94" s="28" t="n"/>
      <c r="N94" s="28" t="n"/>
      <c r="O94" s="45" t="n"/>
      <c r="P94" s="28" t="n"/>
      <c r="Q94" s="14">
        <f>IF($A94="","",IFERROR($P94*'Settings'!$B$7,0))</f>
        <v/>
      </c>
      <c r="R94" s="14">
        <f>IF($A94="","",IFERROR(SUM($H94,$L94,$M94,$N94,$Q94),0))</f>
        <v/>
      </c>
      <c r="S94" s="30">
        <f>IF($A94="","",IFERROR(MAX(MAXIFS('Maintenance Log'!$E$9:$E$108,'Maintenance Log'!$C$9:$C$108,$C94,'Maintenance Log'!$B$9:$B$108,"&lt;"&amp;$B94),INDEX('Vehicles'!$I$9:$I$108,MATCH($C94,'Vehicles'!$A$9:$A$108,0))),""))</f>
        <v/>
      </c>
      <c r="T94" s="30">
        <f>IF($A94="","",IFERROR($E94-$S94,""))</f>
        <v/>
      </c>
      <c r="U94" s="31">
        <f>IF($A94="","",IFERROR($R94/$T94,""))</f>
        <v/>
      </c>
      <c r="V94" s="25" t="n"/>
      <c r="W94" s="25" t="n"/>
      <c r="X94" s="25" t="n"/>
      <c r="Y94" s="12">
        <f>IF($A94="","",IF(TEXTJOIN(", ",TRUE,IF($B94="","Missing service date",""),IF(OR($C94="",COUNTIF('Vehicles'!$A$9:$A$108,$C94)=0),"Unknown Unit ID",""),IF($E94="","Missing odometer",""),IF(COUNTIF('Maintenance Log'!$A$9:$A$108,$A94)&gt;1,"Duplicate work order",""),IF($R94&lt;0,"Negative total cost",""),IF(AND($S94&lt;&gt;"",$E94&lt;$S94),"Odometer below previous service odometer",""),IF($P94&gt;SUM($H94,$L94,$M94,$N94),"Taxable amount exceeds the pre-tax cost",""))="","OK","Review: "&amp;TEXTJOIN(", ",TRUE,IF($B94="","Missing service date",""),IF(OR($C94="",COUNTIF('Vehicles'!$A$9:$A$108,$C94)=0),"Unknown Unit ID",""),IF($E94="","Missing odometer",""),IF(COUNTIF('Maintenance Log'!$A$9:$A$108,$A94)&gt;1,"Duplicate work order",""),IF($R94&lt;0,"Negative total cost",""),IF(AND($S94&lt;&gt;"",$E94&lt;$S94),"Odometer below previous service odometer",""),IF($P94&gt;SUM($H94,$L94,$M94,$N94),"Taxable amount exceeds the pre-tax cost",""))))</f>
        <v/>
      </c>
    </row>
    <row r="95">
      <c r="A95" s="25" t="n"/>
      <c r="B95" s="26" t="n"/>
      <c r="C95" s="25" t="n"/>
      <c r="D95" s="25" t="n"/>
      <c r="E95" s="27" t="n"/>
      <c r="F95" s="25" t="n"/>
      <c r="G95" s="25" t="n"/>
      <c r="H95" s="28" t="n"/>
      <c r="I95" s="45" t="n"/>
      <c r="J95" s="28" t="n"/>
      <c r="K95" s="14">
        <f>IF($A95="","",IF($J95="",'Settings'!$B$6,$J95))</f>
        <v/>
      </c>
      <c r="L95" s="14">
        <f>IF($A95="","",IFERROR($I95*$K95,0))</f>
        <v/>
      </c>
      <c r="M95" s="28" t="n"/>
      <c r="N95" s="28" t="n"/>
      <c r="O95" s="45" t="n"/>
      <c r="P95" s="28" t="n"/>
      <c r="Q95" s="14">
        <f>IF($A95="","",IFERROR($P95*'Settings'!$B$7,0))</f>
        <v/>
      </c>
      <c r="R95" s="14">
        <f>IF($A95="","",IFERROR(SUM($H95,$L95,$M95,$N95,$Q95),0))</f>
        <v/>
      </c>
      <c r="S95" s="30">
        <f>IF($A95="","",IFERROR(MAX(MAXIFS('Maintenance Log'!$E$9:$E$108,'Maintenance Log'!$C$9:$C$108,$C95,'Maintenance Log'!$B$9:$B$108,"&lt;"&amp;$B95),INDEX('Vehicles'!$I$9:$I$108,MATCH($C95,'Vehicles'!$A$9:$A$108,0))),""))</f>
        <v/>
      </c>
      <c r="T95" s="30">
        <f>IF($A95="","",IFERROR($E95-$S95,""))</f>
        <v/>
      </c>
      <c r="U95" s="31">
        <f>IF($A95="","",IFERROR($R95/$T95,""))</f>
        <v/>
      </c>
      <c r="V95" s="25" t="n"/>
      <c r="W95" s="25" t="n"/>
      <c r="X95" s="25" t="n"/>
      <c r="Y95" s="12">
        <f>IF($A95="","",IF(TEXTJOIN(", ",TRUE,IF($B95="","Missing service date",""),IF(OR($C95="",COUNTIF('Vehicles'!$A$9:$A$108,$C95)=0),"Unknown Unit ID",""),IF($E95="","Missing odometer",""),IF(COUNTIF('Maintenance Log'!$A$9:$A$108,$A95)&gt;1,"Duplicate work order",""),IF($R95&lt;0,"Negative total cost",""),IF(AND($S95&lt;&gt;"",$E95&lt;$S95),"Odometer below previous service odometer",""),IF($P95&gt;SUM($H95,$L95,$M95,$N95),"Taxable amount exceeds the pre-tax cost",""))="","OK","Review: "&amp;TEXTJOIN(", ",TRUE,IF($B95="","Missing service date",""),IF(OR($C95="",COUNTIF('Vehicles'!$A$9:$A$108,$C95)=0),"Unknown Unit ID",""),IF($E95="","Missing odometer",""),IF(COUNTIF('Maintenance Log'!$A$9:$A$108,$A95)&gt;1,"Duplicate work order",""),IF($R95&lt;0,"Negative total cost",""),IF(AND($S95&lt;&gt;"",$E95&lt;$S95),"Odometer below previous service odometer",""),IF($P95&gt;SUM($H95,$L95,$M95,$N95),"Taxable amount exceeds the pre-tax cost",""))))</f>
        <v/>
      </c>
    </row>
    <row r="96">
      <c r="A96" s="25" t="n"/>
      <c r="B96" s="26" t="n"/>
      <c r="C96" s="25" t="n"/>
      <c r="D96" s="25" t="n"/>
      <c r="E96" s="27" t="n"/>
      <c r="F96" s="25" t="n"/>
      <c r="G96" s="25" t="n"/>
      <c r="H96" s="28" t="n"/>
      <c r="I96" s="45" t="n"/>
      <c r="J96" s="28" t="n"/>
      <c r="K96" s="14">
        <f>IF($A96="","",IF($J96="",'Settings'!$B$6,$J96))</f>
        <v/>
      </c>
      <c r="L96" s="14">
        <f>IF($A96="","",IFERROR($I96*$K96,0))</f>
        <v/>
      </c>
      <c r="M96" s="28" t="n"/>
      <c r="N96" s="28" t="n"/>
      <c r="O96" s="45" t="n"/>
      <c r="P96" s="28" t="n"/>
      <c r="Q96" s="14">
        <f>IF($A96="","",IFERROR($P96*'Settings'!$B$7,0))</f>
        <v/>
      </c>
      <c r="R96" s="14">
        <f>IF($A96="","",IFERROR(SUM($H96,$L96,$M96,$N96,$Q96),0))</f>
        <v/>
      </c>
      <c r="S96" s="30">
        <f>IF($A96="","",IFERROR(MAX(MAXIFS('Maintenance Log'!$E$9:$E$108,'Maintenance Log'!$C$9:$C$108,$C96,'Maintenance Log'!$B$9:$B$108,"&lt;"&amp;$B96),INDEX('Vehicles'!$I$9:$I$108,MATCH($C96,'Vehicles'!$A$9:$A$108,0))),""))</f>
        <v/>
      </c>
      <c r="T96" s="30">
        <f>IF($A96="","",IFERROR($E96-$S96,""))</f>
        <v/>
      </c>
      <c r="U96" s="31">
        <f>IF($A96="","",IFERROR($R96/$T96,""))</f>
        <v/>
      </c>
      <c r="V96" s="25" t="n"/>
      <c r="W96" s="25" t="n"/>
      <c r="X96" s="25" t="n"/>
      <c r="Y96" s="12">
        <f>IF($A96="","",IF(TEXTJOIN(", ",TRUE,IF($B96="","Missing service date",""),IF(OR($C96="",COUNTIF('Vehicles'!$A$9:$A$108,$C96)=0),"Unknown Unit ID",""),IF($E96="","Missing odometer",""),IF(COUNTIF('Maintenance Log'!$A$9:$A$108,$A96)&gt;1,"Duplicate work order",""),IF($R96&lt;0,"Negative total cost",""),IF(AND($S96&lt;&gt;"",$E96&lt;$S96),"Odometer below previous service odometer",""),IF($P96&gt;SUM($H96,$L96,$M96,$N96),"Taxable amount exceeds the pre-tax cost",""))="","OK","Review: "&amp;TEXTJOIN(", ",TRUE,IF($B96="","Missing service date",""),IF(OR($C96="",COUNTIF('Vehicles'!$A$9:$A$108,$C96)=0),"Unknown Unit ID",""),IF($E96="","Missing odometer",""),IF(COUNTIF('Maintenance Log'!$A$9:$A$108,$A96)&gt;1,"Duplicate work order",""),IF($R96&lt;0,"Negative total cost",""),IF(AND($S96&lt;&gt;"",$E96&lt;$S96),"Odometer below previous service odometer",""),IF($P96&gt;SUM($H96,$L96,$M96,$N96),"Taxable amount exceeds the pre-tax cost",""))))</f>
        <v/>
      </c>
    </row>
    <row r="97">
      <c r="A97" s="25" t="n"/>
      <c r="B97" s="26" t="n"/>
      <c r="C97" s="25" t="n"/>
      <c r="D97" s="25" t="n"/>
      <c r="E97" s="27" t="n"/>
      <c r="F97" s="25" t="n"/>
      <c r="G97" s="25" t="n"/>
      <c r="H97" s="28" t="n"/>
      <c r="I97" s="45" t="n"/>
      <c r="J97" s="28" t="n"/>
      <c r="K97" s="14">
        <f>IF($A97="","",IF($J97="",'Settings'!$B$6,$J97))</f>
        <v/>
      </c>
      <c r="L97" s="14">
        <f>IF($A97="","",IFERROR($I97*$K97,0))</f>
        <v/>
      </c>
      <c r="M97" s="28" t="n"/>
      <c r="N97" s="28" t="n"/>
      <c r="O97" s="45" t="n"/>
      <c r="P97" s="28" t="n"/>
      <c r="Q97" s="14">
        <f>IF($A97="","",IFERROR($P97*'Settings'!$B$7,0))</f>
        <v/>
      </c>
      <c r="R97" s="14">
        <f>IF($A97="","",IFERROR(SUM($H97,$L97,$M97,$N97,$Q97),0))</f>
        <v/>
      </c>
      <c r="S97" s="30">
        <f>IF($A97="","",IFERROR(MAX(MAXIFS('Maintenance Log'!$E$9:$E$108,'Maintenance Log'!$C$9:$C$108,$C97,'Maintenance Log'!$B$9:$B$108,"&lt;"&amp;$B97),INDEX('Vehicles'!$I$9:$I$108,MATCH($C97,'Vehicles'!$A$9:$A$108,0))),""))</f>
        <v/>
      </c>
      <c r="T97" s="30">
        <f>IF($A97="","",IFERROR($E97-$S97,""))</f>
        <v/>
      </c>
      <c r="U97" s="31">
        <f>IF($A97="","",IFERROR($R97/$T97,""))</f>
        <v/>
      </c>
      <c r="V97" s="25" t="n"/>
      <c r="W97" s="25" t="n"/>
      <c r="X97" s="25" t="n"/>
      <c r="Y97" s="12">
        <f>IF($A97="","",IF(TEXTJOIN(", ",TRUE,IF($B97="","Missing service date",""),IF(OR($C97="",COUNTIF('Vehicles'!$A$9:$A$108,$C97)=0),"Unknown Unit ID",""),IF($E97="","Missing odometer",""),IF(COUNTIF('Maintenance Log'!$A$9:$A$108,$A97)&gt;1,"Duplicate work order",""),IF($R97&lt;0,"Negative total cost",""),IF(AND($S97&lt;&gt;"",$E97&lt;$S97),"Odometer below previous service odometer",""),IF($P97&gt;SUM($H97,$L97,$M97,$N97),"Taxable amount exceeds the pre-tax cost",""))="","OK","Review: "&amp;TEXTJOIN(", ",TRUE,IF($B97="","Missing service date",""),IF(OR($C97="",COUNTIF('Vehicles'!$A$9:$A$108,$C97)=0),"Unknown Unit ID",""),IF($E97="","Missing odometer",""),IF(COUNTIF('Maintenance Log'!$A$9:$A$108,$A97)&gt;1,"Duplicate work order",""),IF($R97&lt;0,"Negative total cost",""),IF(AND($S97&lt;&gt;"",$E97&lt;$S97),"Odometer below previous service odometer",""),IF($P97&gt;SUM($H97,$L97,$M97,$N97),"Taxable amount exceeds the pre-tax cost",""))))</f>
        <v/>
      </c>
    </row>
    <row r="98">
      <c r="A98" s="25" t="n"/>
      <c r="B98" s="26" t="n"/>
      <c r="C98" s="25" t="n"/>
      <c r="D98" s="25" t="n"/>
      <c r="E98" s="27" t="n"/>
      <c r="F98" s="25" t="n"/>
      <c r="G98" s="25" t="n"/>
      <c r="H98" s="28" t="n"/>
      <c r="I98" s="45" t="n"/>
      <c r="J98" s="28" t="n"/>
      <c r="K98" s="14">
        <f>IF($A98="","",IF($J98="",'Settings'!$B$6,$J98))</f>
        <v/>
      </c>
      <c r="L98" s="14">
        <f>IF($A98="","",IFERROR($I98*$K98,0))</f>
        <v/>
      </c>
      <c r="M98" s="28" t="n"/>
      <c r="N98" s="28" t="n"/>
      <c r="O98" s="45" t="n"/>
      <c r="P98" s="28" t="n"/>
      <c r="Q98" s="14">
        <f>IF($A98="","",IFERROR($P98*'Settings'!$B$7,0))</f>
        <v/>
      </c>
      <c r="R98" s="14">
        <f>IF($A98="","",IFERROR(SUM($H98,$L98,$M98,$N98,$Q98),0))</f>
        <v/>
      </c>
      <c r="S98" s="30">
        <f>IF($A98="","",IFERROR(MAX(MAXIFS('Maintenance Log'!$E$9:$E$108,'Maintenance Log'!$C$9:$C$108,$C98,'Maintenance Log'!$B$9:$B$108,"&lt;"&amp;$B98),INDEX('Vehicles'!$I$9:$I$108,MATCH($C98,'Vehicles'!$A$9:$A$108,0))),""))</f>
        <v/>
      </c>
      <c r="T98" s="30">
        <f>IF($A98="","",IFERROR($E98-$S98,""))</f>
        <v/>
      </c>
      <c r="U98" s="31">
        <f>IF($A98="","",IFERROR($R98/$T98,""))</f>
        <v/>
      </c>
      <c r="V98" s="25" t="n"/>
      <c r="W98" s="25" t="n"/>
      <c r="X98" s="25" t="n"/>
      <c r="Y98" s="12">
        <f>IF($A98="","",IF(TEXTJOIN(", ",TRUE,IF($B98="","Missing service date",""),IF(OR($C98="",COUNTIF('Vehicles'!$A$9:$A$108,$C98)=0),"Unknown Unit ID",""),IF($E98="","Missing odometer",""),IF(COUNTIF('Maintenance Log'!$A$9:$A$108,$A98)&gt;1,"Duplicate work order",""),IF($R98&lt;0,"Negative total cost",""),IF(AND($S98&lt;&gt;"",$E98&lt;$S98),"Odometer below previous service odometer",""),IF($P98&gt;SUM($H98,$L98,$M98,$N98),"Taxable amount exceeds the pre-tax cost",""))="","OK","Review: "&amp;TEXTJOIN(", ",TRUE,IF($B98="","Missing service date",""),IF(OR($C98="",COUNTIF('Vehicles'!$A$9:$A$108,$C98)=0),"Unknown Unit ID",""),IF($E98="","Missing odometer",""),IF(COUNTIF('Maintenance Log'!$A$9:$A$108,$A98)&gt;1,"Duplicate work order",""),IF($R98&lt;0,"Negative total cost",""),IF(AND($S98&lt;&gt;"",$E98&lt;$S98),"Odometer below previous service odometer",""),IF($P98&gt;SUM($H98,$L98,$M98,$N98),"Taxable amount exceeds the pre-tax cost",""))))</f>
        <v/>
      </c>
    </row>
    <row r="99">
      <c r="A99" s="25" t="n"/>
      <c r="B99" s="26" t="n"/>
      <c r="C99" s="25" t="n"/>
      <c r="D99" s="25" t="n"/>
      <c r="E99" s="27" t="n"/>
      <c r="F99" s="25" t="n"/>
      <c r="G99" s="25" t="n"/>
      <c r="H99" s="28" t="n"/>
      <c r="I99" s="45" t="n"/>
      <c r="J99" s="28" t="n"/>
      <c r="K99" s="14">
        <f>IF($A99="","",IF($J99="",'Settings'!$B$6,$J99))</f>
        <v/>
      </c>
      <c r="L99" s="14">
        <f>IF($A99="","",IFERROR($I99*$K99,0))</f>
        <v/>
      </c>
      <c r="M99" s="28" t="n"/>
      <c r="N99" s="28" t="n"/>
      <c r="O99" s="45" t="n"/>
      <c r="P99" s="28" t="n"/>
      <c r="Q99" s="14">
        <f>IF($A99="","",IFERROR($P99*'Settings'!$B$7,0))</f>
        <v/>
      </c>
      <c r="R99" s="14">
        <f>IF($A99="","",IFERROR(SUM($H99,$L99,$M99,$N99,$Q99),0))</f>
        <v/>
      </c>
      <c r="S99" s="30">
        <f>IF($A99="","",IFERROR(MAX(MAXIFS('Maintenance Log'!$E$9:$E$108,'Maintenance Log'!$C$9:$C$108,$C99,'Maintenance Log'!$B$9:$B$108,"&lt;"&amp;$B99),INDEX('Vehicles'!$I$9:$I$108,MATCH($C99,'Vehicles'!$A$9:$A$108,0))),""))</f>
        <v/>
      </c>
      <c r="T99" s="30">
        <f>IF($A99="","",IFERROR($E99-$S99,""))</f>
        <v/>
      </c>
      <c r="U99" s="31">
        <f>IF($A99="","",IFERROR($R99/$T99,""))</f>
        <v/>
      </c>
      <c r="V99" s="25" t="n"/>
      <c r="W99" s="25" t="n"/>
      <c r="X99" s="25" t="n"/>
      <c r="Y99" s="12">
        <f>IF($A99="","",IF(TEXTJOIN(", ",TRUE,IF($B99="","Missing service date",""),IF(OR($C99="",COUNTIF('Vehicles'!$A$9:$A$108,$C99)=0),"Unknown Unit ID",""),IF($E99="","Missing odometer",""),IF(COUNTIF('Maintenance Log'!$A$9:$A$108,$A99)&gt;1,"Duplicate work order",""),IF($R99&lt;0,"Negative total cost",""),IF(AND($S99&lt;&gt;"",$E99&lt;$S99),"Odometer below previous service odometer",""),IF($P99&gt;SUM($H99,$L99,$M99,$N99),"Taxable amount exceeds the pre-tax cost",""))="","OK","Review: "&amp;TEXTJOIN(", ",TRUE,IF($B99="","Missing service date",""),IF(OR($C99="",COUNTIF('Vehicles'!$A$9:$A$108,$C99)=0),"Unknown Unit ID",""),IF($E99="","Missing odometer",""),IF(COUNTIF('Maintenance Log'!$A$9:$A$108,$A99)&gt;1,"Duplicate work order",""),IF($R99&lt;0,"Negative total cost",""),IF(AND($S99&lt;&gt;"",$E99&lt;$S99),"Odometer below previous service odometer",""),IF($P99&gt;SUM($H99,$L99,$M99,$N99),"Taxable amount exceeds the pre-tax cost",""))))</f>
        <v/>
      </c>
    </row>
    <row r="100">
      <c r="A100" s="25" t="n"/>
      <c r="B100" s="26" t="n"/>
      <c r="C100" s="25" t="n"/>
      <c r="D100" s="25" t="n"/>
      <c r="E100" s="27" t="n"/>
      <c r="F100" s="25" t="n"/>
      <c r="G100" s="25" t="n"/>
      <c r="H100" s="28" t="n"/>
      <c r="I100" s="45" t="n"/>
      <c r="J100" s="28" t="n"/>
      <c r="K100" s="14">
        <f>IF($A100="","",IF($J100="",'Settings'!$B$6,$J100))</f>
        <v/>
      </c>
      <c r="L100" s="14">
        <f>IF($A100="","",IFERROR($I100*$K100,0))</f>
        <v/>
      </c>
      <c r="M100" s="28" t="n"/>
      <c r="N100" s="28" t="n"/>
      <c r="O100" s="45" t="n"/>
      <c r="P100" s="28" t="n"/>
      <c r="Q100" s="14">
        <f>IF($A100="","",IFERROR($P100*'Settings'!$B$7,0))</f>
        <v/>
      </c>
      <c r="R100" s="14">
        <f>IF($A100="","",IFERROR(SUM($H100,$L100,$M100,$N100,$Q100),0))</f>
        <v/>
      </c>
      <c r="S100" s="30">
        <f>IF($A100="","",IFERROR(MAX(MAXIFS('Maintenance Log'!$E$9:$E$108,'Maintenance Log'!$C$9:$C$108,$C100,'Maintenance Log'!$B$9:$B$108,"&lt;"&amp;$B100),INDEX('Vehicles'!$I$9:$I$108,MATCH($C100,'Vehicles'!$A$9:$A$108,0))),""))</f>
        <v/>
      </c>
      <c r="T100" s="30">
        <f>IF($A100="","",IFERROR($E100-$S100,""))</f>
        <v/>
      </c>
      <c r="U100" s="31">
        <f>IF($A100="","",IFERROR($R100/$T100,""))</f>
        <v/>
      </c>
      <c r="V100" s="25" t="n"/>
      <c r="W100" s="25" t="n"/>
      <c r="X100" s="25" t="n"/>
      <c r="Y100" s="12">
        <f>IF($A100="","",IF(TEXTJOIN(", ",TRUE,IF($B100="","Missing service date",""),IF(OR($C100="",COUNTIF('Vehicles'!$A$9:$A$108,$C100)=0),"Unknown Unit ID",""),IF($E100="","Missing odometer",""),IF(COUNTIF('Maintenance Log'!$A$9:$A$108,$A100)&gt;1,"Duplicate work order",""),IF($R100&lt;0,"Negative total cost",""),IF(AND($S100&lt;&gt;"",$E100&lt;$S100),"Odometer below previous service odometer",""),IF($P100&gt;SUM($H100,$L100,$M100,$N100),"Taxable amount exceeds the pre-tax cost",""))="","OK","Review: "&amp;TEXTJOIN(", ",TRUE,IF($B100="","Missing service date",""),IF(OR($C100="",COUNTIF('Vehicles'!$A$9:$A$108,$C100)=0),"Unknown Unit ID",""),IF($E100="","Missing odometer",""),IF(COUNTIF('Maintenance Log'!$A$9:$A$108,$A100)&gt;1,"Duplicate work order",""),IF($R100&lt;0,"Negative total cost",""),IF(AND($S100&lt;&gt;"",$E100&lt;$S100),"Odometer below previous service odometer",""),IF($P100&gt;SUM($H100,$L100,$M100,$N100),"Taxable amount exceeds the pre-tax cost",""))))</f>
        <v/>
      </c>
    </row>
    <row r="101">
      <c r="A101" s="25" t="n"/>
      <c r="B101" s="26" t="n"/>
      <c r="C101" s="25" t="n"/>
      <c r="D101" s="25" t="n"/>
      <c r="E101" s="27" t="n"/>
      <c r="F101" s="25" t="n"/>
      <c r="G101" s="25" t="n"/>
      <c r="H101" s="28" t="n"/>
      <c r="I101" s="45" t="n"/>
      <c r="J101" s="28" t="n"/>
      <c r="K101" s="14">
        <f>IF($A101="","",IF($J101="",'Settings'!$B$6,$J101))</f>
        <v/>
      </c>
      <c r="L101" s="14">
        <f>IF($A101="","",IFERROR($I101*$K101,0))</f>
        <v/>
      </c>
      <c r="M101" s="28" t="n"/>
      <c r="N101" s="28" t="n"/>
      <c r="O101" s="45" t="n"/>
      <c r="P101" s="28" t="n"/>
      <c r="Q101" s="14">
        <f>IF($A101="","",IFERROR($P101*'Settings'!$B$7,0))</f>
        <v/>
      </c>
      <c r="R101" s="14">
        <f>IF($A101="","",IFERROR(SUM($H101,$L101,$M101,$N101,$Q101),0))</f>
        <v/>
      </c>
      <c r="S101" s="30">
        <f>IF($A101="","",IFERROR(MAX(MAXIFS('Maintenance Log'!$E$9:$E$108,'Maintenance Log'!$C$9:$C$108,$C101,'Maintenance Log'!$B$9:$B$108,"&lt;"&amp;$B101),INDEX('Vehicles'!$I$9:$I$108,MATCH($C101,'Vehicles'!$A$9:$A$108,0))),""))</f>
        <v/>
      </c>
      <c r="T101" s="30">
        <f>IF($A101="","",IFERROR($E101-$S101,""))</f>
        <v/>
      </c>
      <c r="U101" s="31">
        <f>IF($A101="","",IFERROR($R101/$T101,""))</f>
        <v/>
      </c>
      <c r="V101" s="25" t="n"/>
      <c r="W101" s="25" t="n"/>
      <c r="X101" s="25" t="n"/>
      <c r="Y101" s="12">
        <f>IF($A101="","",IF(TEXTJOIN(", ",TRUE,IF($B101="","Missing service date",""),IF(OR($C101="",COUNTIF('Vehicles'!$A$9:$A$108,$C101)=0),"Unknown Unit ID",""),IF($E101="","Missing odometer",""),IF(COUNTIF('Maintenance Log'!$A$9:$A$108,$A101)&gt;1,"Duplicate work order",""),IF($R101&lt;0,"Negative total cost",""),IF(AND($S101&lt;&gt;"",$E101&lt;$S101),"Odometer below previous service odometer",""),IF($P101&gt;SUM($H101,$L101,$M101,$N101),"Taxable amount exceeds the pre-tax cost",""))="","OK","Review: "&amp;TEXTJOIN(", ",TRUE,IF($B101="","Missing service date",""),IF(OR($C101="",COUNTIF('Vehicles'!$A$9:$A$108,$C101)=0),"Unknown Unit ID",""),IF($E101="","Missing odometer",""),IF(COUNTIF('Maintenance Log'!$A$9:$A$108,$A101)&gt;1,"Duplicate work order",""),IF($R101&lt;0,"Negative total cost",""),IF(AND($S101&lt;&gt;"",$E101&lt;$S101),"Odometer below previous service odometer",""),IF($P101&gt;SUM($H101,$L101,$M101,$N101),"Taxable amount exceeds the pre-tax cost",""))))</f>
        <v/>
      </c>
    </row>
    <row r="102">
      <c r="A102" s="25" t="n"/>
      <c r="B102" s="26" t="n"/>
      <c r="C102" s="25" t="n"/>
      <c r="D102" s="25" t="n"/>
      <c r="E102" s="27" t="n"/>
      <c r="F102" s="25" t="n"/>
      <c r="G102" s="25" t="n"/>
      <c r="H102" s="28" t="n"/>
      <c r="I102" s="45" t="n"/>
      <c r="J102" s="28" t="n"/>
      <c r="K102" s="14">
        <f>IF($A102="","",IF($J102="",'Settings'!$B$6,$J102))</f>
        <v/>
      </c>
      <c r="L102" s="14">
        <f>IF($A102="","",IFERROR($I102*$K102,0))</f>
        <v/>
      </c>
      <c r="M102" s="28" t="n"/>
      <c r="N102" s="28" t="n"/>
      <c r="O102" s="45" t="n"/>
      <c r="P102" s="28" t="n"/>
      <c r="Q102" s="14">
        <f>IF($A102="","",IFERROR($P102*'Settings'!$B$7,0))</f>
        <v/>
      </c>
      <c r="R102" s="14">
        <f>IF($A102="","",IFERROR(SUM($H102,$L102,$M102,$N102,$Q102),0))</f>
        <v/>
      </c>
      <c r="S102" s="30">
        <f>IF($A102="","",IFERROR(MAX(MAXIFS('Maintenance Log'!$E$9:$E$108,'Maintenance Log'!$C$9:$C$108,$C102,'Maintenance Log'!$B$9:$B$108,"&lt;"&amp;$B102),INDEX('Vehicles'!$I$9:$I$108,MATCH($C102,'Vehicles'!$A$9:$A$108,0))),""))</f>
        <v/>
      </c>
      <c r="T102" s="30">
        <f>IF($A102="","",IFERROR($E102-$S102,""))</f>
        <v/>
      </c>
      <c r="U102" s="31">
        <f>IF($A102="","",IFERROR($R102/$T102,""))</f>
        <v/>
      </c>
      <c r="V102" s="25" t="n"/>
      <c r="W102" s="25" t="n"/>
      <c r="X102" s="25" t="n"/>
      <c r="Y102" s="12">
        <f>IF($A102="","",IF(TEXTJOIN(", ",TRUE,IF($B102="","Missing service date",""),IF(OR($C102="",COUNTIF('Vehicles'!$A$9:$A$108,$C102)=0),"Unknown Unit ID",""),IF($E102="","Missing odometer",""),IF(COUNTIF('Maintenance Log'!$A$9:$A$108,$A102)&gt;1,"Duplicate work order",""),IF($R102&lt;0,"Negative total cost",""),IF(AND($S102&lt;&gt;"",$E102&lt;$S102),"Odometer below previous service odometer",""),IF($P102&gt;SUM($H102,$L102,$M102,$N102),"Taxable amount exceeds the pre-tax cost",""))="","OK","Review: "&amp;TEXTJOIN(", ",TRUE,IF($B102="","Missing service date",""),IF(OR($C102="",COUNTIF('Vehicles'!$A$9:$A$108,$C102)=0),"Unknown Unit ID",""),IF($E102="","Missing odometer",""),IF(COUNTIF('Maintenance Log'!$A$9:$A$108,$A102)&gt;1,"Duplicate work order",""),IF($R102&lt;0,"Negative total cost",""),IF(AND($S102&lt;&gt;"",$E102&lt;$S102),"Odometer below previous service odometer",""),IF($P102&gt;SUM($H102,$L102,$M102,$N102),"Taxable amount exceeds the pre-tax cost",""))))</f>
        <v/>
      </c>
    </row>
    <row r="103">
      <c r="A103" s="25" t="n"/>
      <c r="B103" s="26" t="n"/>
      <c r="C103" s="25" t="n"/>
      <c r="D103" s="25" t="n"/>
      <c r="E103" s="27" t="n"/>
      <c r="F103" s="25" t="n"/>
      <c r="G103" s="25" t="n"/>
      <c r="H103" s="28" t="n"/>
      <c r="I103" s="45" t="n"/>
      <c r="J103" s="28" t="n"/>
      <c r="K103" s="14">
        <f>IF($A103="","",IF($J103="",'Settings'!$B$6,$J103))</f>
        <v/>
      </c>
      <c r="L103" s="14">
        <f>IF($A103="","",IFERROR($I103*$K103,0))</f>
        <v/>
      </c>
      <c r="M103" s="28" t="n"/>
      <c r="N103" s="28" t="n"/>
      <c r="O103" s="45" t="n"/>
      <c r="P103" s="28" t="n"/>
      <c r="Q103" s="14">
        <f>IF($A103="","",IFERROR($P103*'Settings'!$B$7,0))</f>
        <v/>
      </c>
      <c r="R103" s="14">
        <f>IF($A103="","",IFERROR(SUM($H103,$L103,$M103,$N103,$Q103),0))</f>
        <v/>
      </c>
      <c r="S103" s="30">
        <f>IF($A103="","",IFERROR(MAX(MAXIFS('Maintenance Log'!$E$9:$E$108,'Maintenance Log'!$C$9:$C$108,$C103,'Maintenance Log'!$B$9:$B$108,"&lt;"&amp;$B103),INDEX('Vehicles'!$I$9:$I$108,MATCH($C103,'Vehicles'!$A$9:$A$108,0))),""))</f>
        <v/>
      </c>
      <c r="T103" s="30">
        <f>IF($A103="","",IFERROR($E103-$S103,""))</f>
        <v/>
      </c>
      <c r="U103" s="31">
        <f>IF($A103="","",IFERROR($R103/$T103,""))</f>
        <v/>
      </c>
      <c r="V103" s="25" t="n"/>
      <c r="W103" s="25" t="n"/>
      <c r="X103" s="25" t="n"/>
      <c r="Y103" s="12">
        <f>IF($A103="","",IF(TEXTJOIN(", ",TRUE,IF($B103="","Missing service date",""),IF(OR($C103="",COUNTIF('Vehicles'!$A$9:$A$108,$C103)=0),"Unknown Unit ID",""),IF($E103="","Missing odometer",""),IF(COUNTIF('Maintenance Log'!$A$9:$A$108,$A103)&gt;1,"Duplicate work order",""),IF($R103&lt;0,"Negative total cost",""),IF(AND($S103&lt;&gt;"",$E103&lt;$S103),"Odometer below previous service odometer",""),IF($P103&gt;SUM($H103,$L103,$M103,$N103),"Taxable amount exceeds the pre-tax cost",""))="","OK","Review: "&amp;TEXTJOIN(", ",TRUE,IF($B103="","Missing service date",""),IF(OR($C103="",COUNTIF('Vehicles'!$A$9:$A$108,$C103)=0),"Unknown Unit ID",""),IF($E103="","Missing odometer",""),IF(COUNTIF('Maintenance Log'!$A$9:$A$108,$A103)&gt;1,"Duplicate work order",""),IF($R103&lt;0,"Negative total cost",""),IF(AND($S103&lt;&gt;"",$E103&lt;$S103),"Odometer below previous service odometer",""),IF($P103&gt;SUM($H103,$L103,$M103,$N103),"Taxable amount exceeds the pre-tax cost",""))))</f>
        <v/>
      </c>
    </row>
    <row r="104">
      <c r="A104" s="25" t="n"/>
      <c r="B104" s="26" t="n"/>
      <c r="C104" s="25" t="n"/>
      <c r="D104" s="25" t="n"/>
      <c r="E104" s="27" t="n"/>
      <c r="F104" s="25" t="n"/>
      <c r="G104" s="25" t="n"/>
      <c r="H104" s="28" t="n"/>
      <c r="I104" s="45" t="n"/>
      <c r="J104" s="28" t="n"/>
      <c r="K104" s="14">
        <f>IF($A104="","",IF($J104="",'Settings'!$B$6,$J104))</f>
        <v/>
      </c>
      <c r="L104" s="14">
        <f>IF($A104="","",IFERROR($I104*$K104,0))</f>
        <v/>
      </c>
      <c r="M104" s="28" t="n"/>
      <c r="N104" s="28" t="n"/>
      <c r="O104" s="45" t="n"/>
      <c r="P104" s="28" t="n"/>
      <c r="Q104" s="14">
        <f>IF($A104="","",IFERROR($P104*'Settings'!$B$7,0))</f>
        <v/>
      </c>
      <c r="R104" s="14">
        <f>IF($A104="","",IFERROR(SUM($H104,$L104,$M104,$N104,$Q104),0))</f>
        <v/>
      </c>
      <c r="S104" s="30">
        <f>IF($A104="","",IFERROR(MAX(MAXIFS('Maintenance Log'!$E$9:$E$108,'Maintenance Log'!$C$9:$C$108,$C104,'Maintenance Log'!$B$9:$B$108,"&lt;"&amp;$B104),INDEX('Vehicles'!$I$9:$I$108,MATCH($C104,'Vehicles'!$A$9:$A$108,0))),""))</f>
        <v/>
      </c>
      <c r="T104" s="30">
        <f>IF($A104="","",IFERROR($E104-$S104,""))</f>
        <v/>
      </c>
      <c r="U104" s="31">
        <f>IF($A104="","",IFERROR($R104/$T104,""))</f>
        <v/>
      </c>
      <c r="V104" s="25" t="n"/>
      <c r="W104" s="25" t="n"/>
      <c r="X104" s="25" t="n"/>
      <c r="Y104" s="12">
        <f>IF($A104="","",IF(TEXTJOIN(", ",TRUE,IF($B104="","Missing service date",""),IF(OR($C104="",COUNTIF('Vehicles'!$A$9:$A$108,$C104)=0),"Unknown Unit ID",""),IF($E104="","Missing odometer",""),IF(COUNTIF('Maintenance Log'!$A$9:$A$108,$A104)&gt;1,"Duplicate work order",""),IF($R104&lt;0,"Negative total cost",""),IF(AND($S104&lt;&gt;"",$E104&lt;$S104),"Odometer below previous service odometer",""),IF($P104&gt;SUM($H104,$L104,$M104,$N104),"Taxable amount exceeds the pre-tax cost",""))="","OK","Review: "&amp;TEXTJOIN(", ",TRUE,IF($B104="","Missing service date",""),IF(OR($C104="",COUNTIF('Vehicles'!$A$9:$A$108,$C104)=0),"Unknown Unit ID",""),IF($E104="","Missing odometer",""),IF(COUNTIF('Maintenance Log'!$A$9:$A$108,$A104)&gt;1,"Duplicate work order",""),IF($R104&lt;0,"Negative total cost",""),IF(AND($S104&lt;&gt;"",$E104&lt;$S104),"Odometer below previous service odometer",""),IF($P104&gt;SUM($H104,$L104,$M104,$N104),"Taxable amount exceeds the pre-tax cost",""))))</f>
        <v/>
      </c>
    </row>
    <row r="105">
      <c r="A105" s="25" t="n"/>
      <c r="B105" s="26" t="n"/>
      <c r="C105" s="25" t="n"/>
      <c r="D105" s="25" t="n"/>
      <c r="E105" s="27" t="n"/>
      <c r="F105" s="25" t="n"/>
      <c r="G105" s="25" t="n"/>
      <c r="H105" s="28" t="n"/>
      <c r="I105" s="45" t="n"/>
      <c r="J105" s="28" t="n"/>
      <c r="K105" s="14">
        <f>IF($A105="","",IF($J105="",'Settings'!$B$6,$J105))</f>
        <v/>
      </c>
      <c r="L105" s="14">
        <f>IF($A105="","",IFERROR($I105*$K105,0))</f>
        <v/>
      </c>
      <c r="M105" s="28" t="n"/>
      <c r="N105" s="28" t="n"/>
      <c r="O105" s="45" t="n"/>
      <c r="P105" s="28" t="n"/>
      <c r="Q105" s="14">
        <f>IF($A105="","",IFERROR($P105*'Settings'!$B$7,0))</f>
        <v/>
      </c>
      <c r="R105" s="14">
        <f>IF($A105="","",IFERROR(SUM($H105,$L105,$M105,$N105,$Q105),0))</f>
        <v/>
      </c>
      <c r="S105" s="30">
        <f>IF($A105="","",IFERROR(MAX(MAXIFS('Maintenance Log'!$E$9:$E$108,'Maintenance Log'!$C$9:$C$108,$C105,'Maintenance Log'!$B$9:$B$108,"&lt;"&amp;$B105),INDEX('Vehicles'!$I$9:$I$108,MATCH($C105,'Vehicles'!$A$9:$A$108,0))),""))</f>
        <v/>
      </c>
      <c r="T105" s="30">
        <f>IF($A105="","",IFERROR($E105-$S105,""))</f>
        <v/>
      </c>
      <c r="U105" s="31">
        <f>IF($A105="","",IFERROR($R105/$T105,""))</f>
        <v/>
      </c>
      <c r="V105" s="25" t="n"/>
      <c r="W105" s="25" t="n"/>
      <c r="X105" s="25" t="n"/>
      <c r="Y105" s="12">
        <f>IF($A105="","",IF(TEXTJOIN(", ",TRUE,IF($B105="","Missing service date",""),IF(OR($C105="",COUNTIF('Vehicles'!$A$9:$A$108,$C105)=0),"Unknown Unit ID",""),IF($E105="","Missing odometer",""),IF(COUNTIF('Maintenance Log'!$A$9:$A$108,$A105)&gt;1,"Duplicate work order",""),IF($R105&lt;0,"Negative total cost",""),IF(AND($S105&lt;&gt;"",$E105&lt;$S105),"Odometer below previous service odometer",""),IF($P105&gt;SUM($H105,$L105,$M105,$N105),"Taxable amount exceeds the pre-tax cost",""))="","OK","Review: "&amp;TEXTJOIN(", ",TRUE,IF($B105="","Missing service date",""),IF(OR($C105="",COUNTIF('Vehicles'!$A$9:$A$108,$C105)=0),"Unknown Unit ID",""),IF($E105="","Missing odometer",""),IF(COUNTIF('Maintenance Log'!$A$9:$A$108,$A105)&gt;1,"Duplicate work order",""),IF($R105&lt;0,"Negative total cost",""),IF(AND($S105&lt;&gt;"",$E105&lt;$S105),"Odometer below previous service odometer",""),IF($P105&gt;SUM($H105,$L105,$M105,$N105),"Taxable amount exceeds the pre-tax cost",""))))</f>
        <v/>
      </c>
    </row>
    <row r="106">
      <c r="A106" s="25" t="n"/>
      <c r="B106" s="26" t="n"/>
      <c r="C106" s="25" t="n"/>
      <c r="D106" s="25" t="n"/>
      <c r="E106" s="27" t="n"/>
      <c r="F106" s="25" t="n"/>
      <c r="G106" s="25" t="n"/>
      <c r="H106" s="28" t="n"/>
      <c r="I106" s="45" t="n"/>
      <c r="J106" s="28" t="n"/>
      <c r="K106" s="14">
        <f>IF($A106="","",IF($J106="",'Settings'!$B$6,$J106))</f>
        <v/>
      </c>
      <c r="L106" s="14">
        <f>IF($A106="","",IFERROR($I106*$K106,0))</f>
        <v/>
      </c>
      <c r="M106" s="28" t="n"/>
      <c r="N106" s="28" t="n"/>
      <c r="O106" s="45" t="n"/>
      <c r="P106" s="28" t="n"/>
      <c r="Q106" s="14">
        <f>IF($A106="","",IFERROR($P106*'Settings'!$B$7,0))</f>
        <v/>
      </c>
      <c r="R106" s="14">
        <f>IF($A106="","",IFERROR(SUM($H106,$L106,$M106,$N106,$Q106),0))</f>
        <v/>
      </c>
      <c r="S106" s="30">
        <f>IF($A106="","",IFERROR(MAX(MAXIFS('Maintenance Log'!$E$9:$E$108,'Maintenance Log'!$C$9:$C$108,$C106,'Maintenance Log'!$B$9:$B$108,"&lt;"&amp;$B106),INDEX('Vehicles'!$I$9:$I$108,MATCH($C106,'Vehicles'!$A$9:$A$108,0))),""))</f>
        <v/>
      </c>
      <c r="T106" s="30">
        <f>IF($A106="","",IFERROR($E106-$S106,""))</f>
        <v/>
      </c>
      <c r="U106" s="31">
        <f>IF($A106="","",IFERROR($R106/$T106,""))</f>
        <v/>
      </c>
      <c r="V106" s="25" t="n"/>
      <c r="W106" s="25" t="n"/>
      <c r="X106" s="25" t="n"/>
      <c r="Y106" s="12">
        <f>IF($A106="","",IF(TEXTJOIN(", ",TRUE,IF($B106="","Missing service date",""),IF(OR($C106="",COUNTIF('Vehicles'!$A$9:$A$108,$C106)=0),"Unknown Unit ID",""),IF($E106="","Missing odometer",""),IF(COUNTIF('Maintenance Log'!$A$9:$A$108,$A106)&gt;1,"Duplicate work order",""),IF($R106&lt;0,"Negative total cost",""),IF(AND($S106&lt;&gt;"",$E106&lt;$S106),"Odometer below previous service odometer",""),IF($P106&gt;SUM($H106,$L106,$M106,$N106),"Taxable amount exceeds the pre-tax cost",""))="","OK","Review: "&amp;TEXTJOIN(", ",TRUE,IF($B106="","Missing service date",""),IF(OR($C106="",COUNTIF('Vehicles'!$A$9:$A$108,$C106)=0),"Unknown Unit ID",""),IF($E106="","Missing odometer",""),IF(COUNTIF('Maintenance Log'!$A$9:$A$108,$A106)&gt;1,"Duplicate work order",""),IF($R106&lt;0,"Negative total cost",""),IF(AND($S106&lt;&gt;"",$E106&lt;$S106),"Odometer below previous service odometer",""),IF($P106&gt;SUM($H106,$L106,$M106,$N106),"Taxable amount exceeds the pre-tax cost",""))))</f>
        <v/>
      </c>
    </row>
    <row r="107">
      <c r="A107" s="25" t="n"/>
      <c r="B107" s="26" t="n"/>
      <c r="C107" s="25" t="n"/>
      <c r="D107" s="25" t="n"/>
      <c r="E107" s="27" t="n"/>
      <c r="F107" s="25" t="n"/>
      <c r="G107" s="25" t="n"/>
      <c r="H107" s="28" t="n"/>
      <c r="I107" s="45" t="n"/>
      <c r="J107" s="28" t="n"/>
      <c r="K107" s="14">
        <f>IF($A107="","",IF($J107="",'Settings'!$B$6,$J107))</f>
        <v/>
      </c>
      <c r="L107" s="14">
        <f>IF($A107="","",IFERROR($I107*$K107,0))</f>
        <v/>
      </c>
      <c r="M107" s="28" t="n"/>
      <c r="N107" s="28" t="n"/>
      <c r="O107" s="45" t="n"/>
      <c r="P107" s="28" t="n"/>
      <c r="Q107" s="14">
        <f>IF($A107="","",IFERROR($P107*'Settings'!$B$7,0))</f>
        <v/>
      </c>
      <c r="R107" s="14">
        <f>IF($A107="","",IFERROR(SUM($H107,$L107,$M107,$N107,$Q107),0))</f>
        <v/>
      </c>
      <c r="S107" s="30">
        <f>IF($A107="","",IFERROR(MAX(MAXIFS('Maintenance Log'!$E$9:$E$108,'Maintenance Log'!$C$9:$C$108,$C107,'Maintenance Log'!$B$9:$B$108,"&lt;"&amp;$B107),INDEX('Vehicles'!$I$9:$I$108,MATCH($C107,'Vehicles'!$A$9:$A$108,0))),""))</f>
        <v/>
      </c>
      <c r="T107" s="30">
        <f>IF($A107="","",IFERROR($E107-$S107,""))</f>
        <v/>
      </c>
      <c r="U107" s="31">
        <f>IF($A107="","",IFERROR($R107/$T107,""))</f>
        <v/>
      </c>
      <c r="V107" s="25" t="n"/>
      <c r="W107" s="25" t="n"/>
      <c r="X107" s="25" t="n"/>
      <c r="Y107" s="12">
        <f>IF($A107="","",IF(TEXTJOIN(", ",TRUE,IF($B107="","Missing service date",""),IF(OR($C107="",COUNTIF('Vehicles'!$A$9:$A$108,$C107)=0),"Unknown Unit ID",""),IF($E107="","Missing odometer",""),IF(COUNTIF('Maintenance Log'!$A$9:$A$108,$A107)&gt;1,"Duplicate work order",""),IF($R107&lt;0,"Negative total cost",""),IF(AND($S107&lt;&gt;"",$E107&lt;$S107),"Odometer below previous service odometer",""),IF($P107&gt;SUM($H107,$L107,$M107,$N107),"Taxable amount exceeds the pre-tax cost",""))="","OK","Review: "&amp;TEXTJOIN(", ",TRUE,IF($B107="","Missing service date",""),IF(OR($C107="",COUNTIF('Vehicles'!$A$9:$A$108,$C107)=0),"Unknown Unit ID",""),IF($E107="","Missing odometer",""),IF(COUNTIF('Maintenance Log'!$A$9:$A$108,$A107)&gt;1,"Duplicate work order",""),IF($R107&lt;0,"Negative total cost",""),IF(AND($S107&lt;&gt;"",$E107&lt;$S107),"Odometer below previous service odometer",""),IF($P107&gt;SUM($H107,$L107,$M107,$N107),"Taxable amount exceeds the pre-tax cost",""))))</f>
        <v/>
      </c>
    </row>
    <row r="108">
      <c r="A108" s="25" t="n"/>
      <c r="B108" s="26" t="n"/>
      <c r="C108" s="25" t="n"/>
      <c r="D108" s="25" t="n"/>
      <c r="E108" s="27" t="n"/>
      <c r="F108" s="25" t="n"/>
      <c r="G108" s="25" t="n"/>
      <c r="H108" s="28" t="n"/>
      <c r="I108" s="45" t="n"/>
      <c r="J108" s="28" t="n"/>
      <c r="K108" s="14">
        <f>IF($A108="","",IF($J108="",'Settings'!$B$6,$J108))</f>
        <v/>
      </c>
      <c r="L108" s="14">
        <f>IF($A108="","",IFERROR($I108*$K108,0))</f>
        <v/>
      </c>
      <c r="M108" s="28" t="n"/>
      <c r="N108" s="28" t="n"/>
      <c r="O108" s="45" t="n"/>
      <c r="P108" s="28" t="n"/>
      <c r="Q108" s="14">
        <f>IF($A108="","",IFERROR($P108*'Settings'!$B$7,0))</f>
        <v/>
      </c>
      <c r="R108" s="14">
        <f>IF($A108="","",IFERROR(SUM($H108,$L108,$M108,$N108,$Q108),0))</f>
        <v/>
      </c>
      <c r="S108" s="30">
        <f>IF($A108="","",IFERROR(MAX(MAXIFS('Maintenance Log'!$E$9:$E$108,'Maintenance Log'!$C$9:$C$108,$C108,'Maintenance Log'!$B$9:$B$108,"&lt;"&amp;$B108),INDEX('Vehicles'!$I$9:$I$108,MATCH($C108,'Vehicles'!$A$9:$A$108,0))),""))</f>
        <v/>
      </c>
      <c r="T108" s="30">
        <f>IF($A108="","",IFERROR($E108-$S108,""))</f>
        <v/>
      </c>
      <c r="U108" s="31">
        <f>IF($A108="","",IFERROR($R108/$T108,""))</f>
        <v/>
      </c>
      <c r="V108" s="25" t="n"/>
      <c r="W108" s="25" t="n"/>
      <c r="X108" s="25" t="n"/>
      <c r="Y108" s="12">
        <f>IF($A108="","",IF(TEXTJOIN(", ",TRUE,IF($B108="","Missing service date",""),IF(OR($C108="",COUNTIF('Vehicles'!$A$9:$A$108,$C108)=0),"Unknown Unit ID",""),IF($E108="","Missing odometer",""),IF(COUNTIF('Maintenance Log'!$A$9:$A$108,$A108)&gt;1,"Duplicate work order",""),IF($R108&lt;0,"Negative total cost",""),IF(AND($S108&lt;&gt;"",$E108&lt;$S108),"Odometer below previous service odometer",""),IF($P108&gt;SUM($H108,$L108,$M108,$N108),"Taxable amount exceeds the pre-tax cost",""))="","OK","Review: "&amp;TEXTJOIN(", ",TRUE,IF($B108="","Missing service date",""),IF(OR($C108="",COUNTIF('Vehicles'!$A$9:$A$108,$C108)=0),"Unknown Unit ID",""),IF($E108="","Missing odometer",""),IF(COUNTIF('Maintenance Log'!$A$9:$A$108,$A108)&gt;1,"Duplicate work order",""),IF($R108&lt;0,"Negative total cost",""),IF(AND($S108&lt;&gt;"",$E108&lt;$S108),"Odometer below previous service odometer",""),IF($P108&gt;SUM($H108,$L108,$M108,$N108),"Taxable amount exceeds the pre-tax cost",""))))</f>
        <v/>
      </c>
    </row>
  </sheetData>
  <mergeCells count="1">
    <mergeCell ref="A1:Y1"/>
  </mergeCells>
  <conditionalFormatting sqref="R9:R108">
    <cfRule type="expression" priority="1" dxfId="0">
      <formula>AND($A9&lt;&gt;"",$R9&gt;='Settings'!$B$10)</formula>
    </cfRule>
  </conditionalFormatting>
  <conditionalFormatting sqref="W9:W108">
    <cfRule type="expression" priority="2" dxfId="1">
      <formula>$W9="Pending"</formula>
    </cfRule>
    <cfRule type="expression" priority="3" dxfId="0">
      <formula>$W9="Disputed"</formula>
    </cfRule>
  </conditionalFormatting>
  <conditionalFormatting sqref="Y9:Y108">
    <cfRule type="expression" priority="4" dxfId="2">
      <formula>$Y9="OK"</formula>
    </cfRule>
    <cfRule type="expression" priority="5" dxfId="0">
      <formula>ISNUMBER(SEARCH("Review",$Y9))</formula>
    </cfRule>
  </conditionalFormatting>
  <conditionalFormatting sqref="T9:T108">
    <cfRule type="expression" priority="6" dxfId="0">
      <formula>AND($A9&lt;&gt;"",$T9&lt;0)</formula>
    </cfRule>
  </conditionalFormatting>
  <conditionalFormatting sqref="A9:A108">
    <cfRule type="expression" priority="7" dxfId="0">
      <formula>AND($A9&lt;&gt;"",COUNTIF($A$9:$A$108,$A9)&gt;1)</formula>
    </cfRule>
  </conditionalFormatting>
  <dataValidations count="6">
    <dataValidation sqref="B9:B108" showDropDown="0" showInputMessage="1" showErrorMessage="1" allowBlank="0" errorTitle="Invalid Service Date" error="Enter a valid service date between 1/1/2000 and 12/31/2100." promptTitle="Service Date" prompt="Enter the date the maintenance work was completed." type="date" errorStyle="stop" operator="between">
      <formula1>DATE(2000,1,1)</formula1>
      <formula2>DATE(2100,12,31)</formula2>
    </dataValidation>
    <dataValidation sqref="C9:C108" showDropDown="0" showInputMessage="1" showErrorMessage="1" allowBlank="0" errorTitle="Invalid Unit ID" error="Select a Unit ID from the Vehicles sheet." promptTitle="Unit ID" prompt="Select the vehicle that received service." type="list" errorStyle="stop">
      <formula1>INDIRECT("'Vehicles'!$A$9:$A$108")</formula1>
    </dataValidation>
    <dataValidation sqref="F9:F108" showDropDown="0" showInputMessage="1" showErrorMessage="1" allowBlank="0" errorTitle="Invalid Category" error="Select a maintenance category from the Settings list." promptTitle="Service Category" prompt="Choose the category that best describes the work." type="list" errorStyle="stop">
      <formula1>INDIRECT("'Settings'!$H$5:$H$13")</formula1>
    </dataValidation>
    <dataValidation sqref="W9:W108" showDropDown="0" showInputMessage="1" showErrorMessage="1" allowBlank="0" errorTitle="Invalid Payment Status" error="Select Paid, Pending, or Disputed." promptTitle="Payment Status" prompt="Select the current invoice payment status." type="list" errorStyle="stop">
      <formula1>INDIRECT("'Settings'!$J$5:$J$7")</formula1>
    </dataValidation>
    <dataValidation sqref="E9:E108" showDropDown="0" showInputMessage="1" showErrorMessage="1" allowBlank="0" errorTitle="Invalid Odometer" error="Enter a whole number greater than or equal to zero." promptTitle="Odometer" prompt="Enter the vehicle odometer in miles." type="whole" errorStyle="stop" operator="greaterThanOrEqual">
      <formula1>0</formula1>
    </dataValidation>
    <dataValidation sqref="H9:H108 I9:J108 M9:P108" showDropDown="0" showInputMessage="1" showErrorMessage="1" allowBlank="0" errorTitle="Invalid Amount" error="Enter a number greater than or equal to zero." promptTitle="Nonnegative Value" prompt="Enter zero or a positive number." type="decimal" errorStyle="stop" operator="greaterThanOrEqual">
      <formula1>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Y108"/>
  <sheetViews>
    <sheetView zoomScale="85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9" customWidth="1" min="3" max="3"/>
    <col width="17" customWidth="1" min="4" max="4"/>
    <col width="22" customWidth="1" min="5" max="5"/>
    <col width="18" customWidth="1" min="6" max="6"/>
    <col width="22" customWidth="1" min="7" max="7"/>
    <col width="17" customWidth="1" min="8" max="8"/>
    <col width="24" customWidth="1" min="9" max="9"/>
    <col width="20" customWidth="1" min="10" max="10"/>
    <col width="28" customWidth="1" min="11" max="11"/>
    <col width="18" customWidth="1" min="12" max="12"/>
    <col width="19" customWidth="1" min="13" max="13"/>
    <col width="21" customWidth="1" min="14" max="14"/>
    <col width="25" customWidth="1" min="15" max="15"/>
    <col width="14" customWidth="1" min="16" max="16"/>
    <col width="21" customWidth="1" min="17" max="17"/>
    <col width="14" customWidth="1" min="18" max="18"/>
    <col width="21" customWidth="1" min="19" max="19"/>
    <col width="17" customWidth="1" min="20" max="20"/>
    <col width="16" customWidth="1" min="21" max="21"/>
    <col width="17" customWidth="1" min="22" max="22"/>
    <col width="20" customWidth="1" min="23" max="23"/>
    <col width="27" customWidth="1" min="24" max="24"/>
    <col width="52" customWidth="1" min="25" max="25"/>
  </cols>
  <sheetData>
    <row r="1" ht="28" customHeight="1">
      <c r="A1" s="1" t="inlineStr">
        <is>
          <t>Fleet Vehicle Register and PM Status</t>
        </is>
      </c>
      <c r="B1" s="43" t="n"/>
      <c r="C1" s="43" t="n"/>
      <c r="D1" s="43" t="n"/>
      <c r="E1" s="43" t="n"/>
      <c r="F1" s="43" t="n"/>
      <c r="G1" s="43" t="n"/>
      <c r="H1" s="43" t="n"/>
      <c r="I1" s="43" t="n"/>
      <c r="J1" s="43" t="n"/>
      <c r="K1" s="43" t="n"/>
      <c r="L1" s="43" t="n"/>
      <c r="M1" s="43" t="n"/>
      <c r="N1" s="43" t="n"/>
      <c r="O1" s="43" t="n"/>
      <c r="P1" s="43" t="n"/>
      <c r="Q1" s="43" t="n"/>
      <c r="R1" s="43" t="n"/>
      <c r="S1" s="43" t="n"/>
      <c r="T1" s="43" t="n"/>
      <c r="U1" s="43" t="n"/>
      <c r="V1" s="43" t="n"/>
      <c r="W1" s="43" t="n"/>
      <c r="X1" s="43" t="n"/>
      <c r="Y1" s="44" t="n"/>
    </row>
    <row r="2" ht="34" customHeight="1">
      <c r="A2" s="2" t="inlineStr">
        <is>
          <t>Maintain current odometer readings and vehicle information. Preventive maintenance dates and costs are calculated from the Maintenance Log.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</row>
    <row r="4">
      <c r="A4" s="20" t="inlineStr">
        <is>
          <t>Color Legend</t>
        </is>
      </c>
    </row>
    <row r="5">
      <c r="A5" s="21" t="inlineStr">
        <is>
          <t>Yellow = Input</t>
        </is>
      </c>
      <c r="C5" s="22" t="inlineStr">
        <is>
          <t>Blue = Calculated</t>
        </is>
      </c>
      <c r="E5" s="23" t="inlineStr">
        <is>
          <t>Red / Amber = Review Required</t>
        </is>
      </c>
      <c r="F5" s="24" t="n"/>
    </row>
    <row r="8" ht="48" customHeight="1">
      <c r="A8" s="11" t="inlineStr">
        <is>
          <t>Unit ID</t>
        </is>
      </c>
      <c r="B8" s="11" t="inlineStr">
        <is>
          <t>Vehicle Status</t>
        </is>
      </c>
      <c r="C8" s="11" t="inlineStr">
        <is>
          <t>Year</t>
        </is>
      </c>
      <c r="D8" s="11" t="inlineStr">
        <is>
          <t>Make</t>
        </is>
      </c>
      <c r="E8" s="11" t="inlineStr">
        <is>
          <t>Model</t>
        </is>
      </c>
      <c r="F8" s="11" t="inlineStr">
        <is>
          <t>Vehicle Type</t>
        </is>
      </c>
      <c r="G8" s="11" t="inlineStr">
        <is>
          <t>VIN</t>
        </is>
      </c>
      <c r="H8" s="11" t="inlineStr">
        <is>
          <t>License Plate</t>
        </is>
      </c>
      <c r="I8" s="11" t="inlineStr">
        <is>
          <t>Tracking Start Odometer (mi)</t>
        </is>
      </c>
      <c r="J8" s="11" t="inlineStr">
        <is>
          <t>Current Odometer (mi)</t>
        </is>
      </c>
      <c r="K8" s="11" t="inlineStr">
        <is>
          <t>Assigned Driver / Department</t>
        </is>
      </c>
      <c r="L8" s="11" t="inlineStr">
        <is>
          <t>PM Miles Override</t>
        </is>
      </c>
      <c r="M8" s="11" t="inlineStr">
        <is>
          <t>PM Months Override</t>
        </is>
      </c>
      <c r="N8" s="11" t="inlineStr">
        <is>
          <t>Applied PM Interval (mi)</t>
        </is>
      </c>
      <c r="O8" s="11" t="inlineStr">
        <is>
          <t>Applied PM Interval (months)</t>
        </is>
      </c>
      <c r="P8" s="11" t="inlineStr">
        <is>
          <t>Last PM Date</t>
        </is>
      </c>
      <c r="Q8" s="11" t="inlineStr">
        <is>
          <t>Last PM Odometer (mi)</t>
        </is>
      </c>
      <c r="R8" s="11" t="inlineStr">
        <is>
          <t>Next PM Date</t>
        </is>
      </c>
      <c r="S8" s="11" t="inlineStr">
        <is>
          <t>Next PM Odometer (mi)</t>
        </is>
      </c>
      <c r="T8" s="11" t="inlineStr">
        <is>
          <t>Miles Remaining</t>
        </is>
      </c>
      <c r="U8" s="11" t="inlineStr">
        <is>
          <t>Days Remaining</t>
        </is>
      </c>
      <c r="V8" s="11" t="inlineStr">
        <is>
          <t>PM Status</t>
        </is>
      </c>
      <c r="W8" s="11" t="inlineStr">
        <is>
          <t>Reporting Period Cost</t>
        </is>
      </c>
      <c r="X8" s="11" t="inlineStr">
        <is>
          <t>Reporting Period Cost per Service Mile</t>
        </is>
      </c>
      <c r="Y8" s="11" t="inlineStr">
        <is>
          <t>Data Check</t>
        </is>
      </c>
    </row>
    <row r="9">
      <c r="A9" s="25" t="inlineStr">
        <is>
          <t>TRK-101</t>
        </is>
      </c>
      <c r="B9" s="25" t="inlineStr">
        <is>
          <t>Active</t>
        </is>
      </c>
      <c r="C9" s="32" t="n">
        <v>2021</v>
      </c>
      <c r="D9" s="25" t="inlineStr">
        <is>
          <t>Ford</t>
        </is>
      </c>
      <c r="E9" s="25" t="inlineStr">
        <is>
          <t>F-150</t>
        </is>
      </c>
      <c r="F9" s="25" t="inlineStr">
        <is>
          <t>Pickup Truck</t>
        </is>
      </c>
      <c r="G9" s="25" t="inlineStr">
        <is>
          <t>1FTFW1E50MFA12345</t>
        </is>
      </c>
      <c r="H9" s="25" t="inlineStr">
        <is>
          <t>TX RKP-4101</t>
        </is>
      </c>
      <c r="I9" s="27" t="n">
        <v>65000</v>
      </c>
      <c r="J9" s="27" t="n">
        <v>75240</v>
      </c>
      <c r="K9" s="25" t="inlineStr">
        <is>
          <t>Field Service</t>
        </is>
      </c>
      <c r="L9" s="27" t="n"/>
      <c r="M9" s="32" t="n"/>
      <c r="N9" s="30">
        <f>IF($A9="","",IF($L9&lt;&gt;"",$L9,IFERROR(INDEX('Settings'!$E$5:$E$8,MATCH($F9,'Settings'!$D$5:$D$8,0)),"")))</f>
        <v/>
      </c>
      <c r="O9" s="13">
        <f>IF($A9="","",IF($M9&lt;&gt;"",$M9,IFERROR(INDEX('Settings'!$F$5:$F$8,MATCH($F9,'Settings'!$D$5:$D$8,0)),"")))</f>
        <v/>
      </c>
      <c r="P9" s="33">
        <f>IF($A9="","",IF(COUNTIFS('Maintenance Log'!$C$9:$C$108,$A9,'Maintenance Log'!$F$9:$F$108,"Preventive Maintenance")=0,"",IFERROR(MAXIFS('Maintenance Log'!$B$9:$B$108,'Maintenance Log'!$C$9:$C$108,$A9,'Maintenance Log'!$F$9:$F$108,"Preventive Maintenance"),"")))</f>
        <v/>
      </c>
      <c r="Q9" s="30">
        <f>IF($A9="","",IF(COUNTIFS('Maintenance Log'!$C$9:$C$108,$A9,'Maintenance Log'!$F$9:$F$108,"Preventive Maintenance")=0,"",IFERROR(MAXIFS('Maintenance Log'!$E$9:$E$108,'Maintenance Log'!$C$9:$C$108,$A9,'Maintenance Log'!$F$9:$F$108,"Preventive Maintenance"),"")))</f>
        <v/>
      </c>
      <c r="R9" s="33">
        <f>IFERROR(IF($P9="","",EDATE($P9,$O9)),"")</f>
        <v/>
      </c>
      <c r="S9" s="30">
        <f>IFERROR(IF($Q9="","",$Q9+$N9),"")</f>
        <v/>
      </c>
      <c r="T9" s="30">
        <f>IFERROR(IF($S9="","",$S9-$J9),"")</f>
        <v/>
      </c>
      <c r="U9" s="13">
        <f>IFERROR(IF($R9="","",$R9-TODAY()),"")</f>
        <v/>
      </c>
      <c r="V9" s="12">
        <f>IF($A9="","",IF($B9&lt;&gt;"Active","Not Active",IF(OR($P9="",$Q9=""),"No PM History",IF(OR($T9&lt;=0,$U9&lt;=0),"Overdue",IF(OR($T9&lt;='Settings'!$B$8,$U9&lt;='Settings'!$B$9),"Due Soon","Current")))))</f>
        <v/>
      </c>
      <c r="W9" s="14">
        <f>IF($A9="","",IFERROR(SUMIFS('Maintenance Log'!$R$9:$R$108,'Maintenance Log'!$C$9:$C$108,$A9,'Maintenance Log'!$B$9:$B$108,"&gt;="&amp;'Settings'!$B$4,'Maintenance Log'!$B$9:$B$108,"&lt;="&amp;'Settings'!$B$5),0))</f>
        <v/>
      </c>
      <c r="X9" s="31">
        <f>IF($A9="","",IFERROR($W9/SUMIFS('Maintenance Log'!$T$9:$T$108,'Maintenance Log'!$C$9:$C$108,$A9,'Maintenance Log'!$B$9:$B$108,"&gt;="&amp;'Settings'!$B$4,'Maintenance Log'!$B$9:$B$108,"&lt;="&amp;'Settings'!$B$5),""))</f>
        <v/>
      </c>
      <c r="Y9" s="12">
        <f>IF($A9="","",IF(TEXTJOIN(", ",TRUE,IF(COUNTIF('Vehicles'!$A$9:$A$108,$A9)&gt;1,"Duplicate Unit ID",""),IF($F9="","Missing vehicle type",""),IF($I9="","Missing tracking-start odometer",""),IF($J9="","Missing current odometer",""),IF(AND($I9&lt;&gt;"",$J9&lt;&gt;"",$J9&lt;$I9),"Current odometer below tracking-start odometer",""),IF(AND($B9="Active",OR($N9="",$O9="")),"Active vehicle with no applied PM interval",""),IF(AND($G9&lt;&gt;"",LEN($G9)&lt;&gt;17),"VIN present but not 17 characters",""))="","OK","Review: "&amp;TEXTJOIN(", ",TRUE,IF(COUNTIF('Vehicles'!$A$9:$A$108,$A9)&gt;1,"Duplicate Unit ID",""),IF($F9="","Missing vehicle type",""),IF($I9="","Missing tracking-start odometer",""),IF($J9="","Missing current odometer",""),IF(AND($I9&lt;&gt;"",$J9&lt;&gt;"",$J9&lt;$I9),"Current odometer below tracking-start odometer",""),IF(AND($B9="Active",OR($N9="",$O9="")),"Active vehicle with no applied PM interval",""),IF(AND($G9&lt;&gt;"",LEN($G9)&lt;&gt;17),"VIN present but not 17 characters",""))))</f>
        <v/>
      </c>
    </row>
    <row r="10">
      <c r="A10" s="25" t="inlineStr">
        <is>
          <t>VAN-204</t>
        </is>
      </c>
      <c r="B10" s="25" t="inlineStr">
        <is>
          <t>Active</t>
        </is>
      </c>
      <c r="C10" s="32" t="n">
        <v>2022</v>
      </c>
      <c r="D10" s="25" t="inlineStr">
        <is>
          <t>Ford</t>
        </is>
      </c>
      <c r="E10" s="25" t="inlineStr">
        <is>
          <t>Transit 250</t>
        </is>
      </c>
      <c r="F10" s="25" t="inlineStr">
        <is>
          <t>Cargo Van</t>
        </is>
      </c>
      <c r="G10" s="25" t="inlineStr">
        <is>
          <t>1FTBR1C80NKA20401</t>
        </is>
      </c>
      <c r="H10" s="25" t="inlineStr">
        <is>
          <t>TX VJN-2204</t>
        </is>
      </c>
      <c r="I10" s="27" t="n">
        <v>43000</v>
      </c>
      <c r="J10" s="27" t="n">
        <v>53410</v>
      </c>
      <c r="K10" s="25" t="inlineStr">
        <is>
          <t>Route 12</t>
        </is>
      </c>
      <c r="L10" s="27" t="n"/>
      <c r="M10" s="32" t="n"/>
      <c r="N10" s="30">
        <f>IF($A10="","",IF($L10&lt;&gt;"",$L10,IFERROR(INDEX('Settings'!$E$5:$E$8,MATCH($F10,'Settings'!$D$5:$D$8,0)),"")))</f>
        <v/>
      </c>
      <c r="O10" s="13">
        <f>IF($A10="","",IF($M10&lt;&gt;"",$M10,IFERROR(INDEX('Settings'!$F$5:$F$8,MATCH($F10,'Settings'!$D$5:$D$8,0)),"")))</f>
        <v/>
      </c>
      <c r="P10" s="33">
        <f>IF($A10="","",IF(COUNTIFS('Maintenance Log'!$C$9:$C$108,$A10,'Maintenance Log'!$F$9:$F$108,"Preventive Maintenance")=0,"",IFERROR(MAXIFS('Maintenance Log'!$B$9:$B$108,'Maintenance Log'!$C$9:$C$108,$A10,'Maintenance Log'!$F$9:$F$108,"Preventive Maintenance"),"")))</f>
        <v/>
      </c>
      <c r="Q10" s="30">
        <f>IF($A10="","",IF(COUNTIFS('Maintenance Log'!$C$9:$C$108,$A10,'Maintenance Log'!$F$9:$F$108,"Preventive Maintenance")=0,"",IFERROR(MAXIFS('Maintenance Log'!$E$9:$E$108,'Maintenance Log'!$C$9:$C$108,$A10,'Maintenance Log'!$F$9:$F$108,"Preventive Maintenance"),"")))</f>
        <v/>
      </c>
      <c r="R10" s="33">
        <f>IFERROR(IF($P10="","",EDATE($P10,$O10)),"")</f>
        <v/>
      </c>
      <c r="S10" s="30">
        <f>IFERROR(IF($Q10="","",$Q10+$N10),"")</f>
        <v/>
      </c>
      <c r="T10" s="30">
        <f>IFERROR(IF($S10="","",$S10-$J10),"")</f>
        <v/>
      </c>
      <c r="U10" s="13">
        <f>IFERROR(IF($R10="","",$R10-TODAY()),"")</f>
        <v/>
      </c>
      <c r="V10" s="12">
        <f>IF($A10="","",IF($B10&lt;&gt;"Active","Not Active",IF(OR($P10="",$Q10=""),"No PM History",IF(OR($T10&lt;=0,$U10&lt;=0),"Overdue",IF(OR($T10&lt;='Settings'!$B$8,$U10&lt;='Settings'!$B$9),"Due Soon","Current")))))</f>
        <v/>
      </c>
      <c r="W10" s="14">
        <f>IF($A10="","",IFERROR(SUMIFS('Maintenance Log'!$R$9:$R$108,'Maintenance Log'!$C$9:$C$108,$A10,'Maintenance Log'!$B$9:$B$108,"&gt;="&amp;'Settings'!$B$4,'Maintenance Log'!$B$9:$B$108,"&lt;="&amp;'Settings'!$B$5),0))</f>
        <v/>
      </c>
      <c r="X10" s="31">
        <f>IF($A10="","",IFERROR($W10/SUMIFS('Maintenance Log'!$T$9:$T$108,'Maintenance Log'!$C$9:$C$108,$A10,'Maintenance Log'!$B$9:$B$108,"&gt;="&amp;'Settings'!$B$4,'Maintenance Log'!$B$9:$B$108,"&lt;="&amp;'Settings'!$B$5),""))</f>
        <v/>
      </c>
      <c r="Y10" s="12">
        <f>IF($A10="","",IF(TEXTJOIN(", ",TRUE,IF(COUNTIF('Vehicles'!$A$9:$A$108,$A10)&gt;1,"Duplicate Unit ID",""),IF($F10="","Missing vehicle type",""),IF($I10="","Missing tracking-start odometer",""),IF($J10="","Missing current odometer",""),IF(AND($I10&lt;&gt;"",$J10&lt;&gt;"",$J10&lt;$I10),"Current odometer below tracking-start odometer",""),IF(AND($B10="Active",OR($N10="",$O10="")),"Active vehicle with no applied PM interval",""),IF(AND($G10&lt;&gt;"",LEN($G10)&lt;&gt;17),"VIN present but not 17 characters",""))="","OK","Review: "&amp;TEXTJOIN(", ",TRUE,IF(COUNTIF('Vehicles'!$A$9:$A$108,$A10)&gt;1,"Duplicate Unit ID",""),IF($F10="","Missing vehicle type",""),IF($I10="","Missing tracking-start odometer",""),IF($J10="","Missing current odometer",""),IF(AND($I10&lt;&gt;"",$J10&lt;&gt;"",$J10&lt;$I10),"Current odometer below tracking-start odometer",""),IF(AND($B10="Active",OR($N10="",$O10="")),"Active vehicle with no applied PM interval",""),IF(AND($G10&lt;&gt;"",LEN($G10)&lt;&gt;17),"VIN present but not 17 characters",""))))</f>
        <v/>
      </c>
    </row>
    <row r="11">
      <c r="A11" s="25" t="inlineStr">
        <is>
          <t>VAN-207</t>
        </is>
      </c>
      <c r="B11" s="25" t="inlineStr">
        <is>
          <t>Active</t>
        </is>
      </c>
      <c r="C11" s="32" t="n">
        <v>2020</v>
      </c>
      <c r="D11" s="25" t="inlineStr">
        <is>
          <t>Ram</t>
        </is>
      </c>
      <c r="E11" s="25" t="inlineStr">
        <is>
          <t>ProMaster 2500</t>
        </is>
      </c>
      <c r="F11" s="25" t="inlineStr">
        <is>
          <t>Cargo Van</t>
        </is>
      </c>
      <c r="G11" s="25" t="inlineStr">
        <is>
          <t>3C6LRVDG5LE207001</t>
        </is>
      </c>
      <c r="H11" s="25" t="inlineStr">
        <is>
          <t>TX KDV-7207</t>
        </is>
      </c>
      <c r="I11" s="27" t="n">
        <v>74800</v>
      </c>
      <c r="J11" s="27" t="n">
        <v>80620</v>
      </c>
      <c r="K11" s="25" t="inlineStr">
        <is>
          <t>Route 18</t>
        </is>
      </c>
      <c r="L11" s="27" t="n"/>
      <c r="M11" s="32" t="n"/>
      <c r="N11" s="30">
        <f>IF($A11="","",IF($L11&lt;&gt;"",$L11,IFERROR(INDEX('Settings'!$E$5:$E$8,MATCH($F11,'Settings'!$D$5:$D$8,0)),"")))</f>
        <v/>
      </c>
      <c r="O11" s="13">
        <f>IF($A11="","",IF($M11&lt;&gt;"",$M11,IFERROR(INDEX('Settings'!$F$5:$F$8,MATCH($F11,'Settings'!$D$5:$D$8,0)),"")))</f>
        <v/>
      </c>
      <c r="P11" s="33">
        <f>IF($A11="","",IF(COUNTIFS('Maintenance Log'!$C$9:$C$108,$A11,'Maintenance Log'!$F$9:$F$108,"Preventive Maintenance")=0,"",IFERROR(MAXIFS('Maintenance Log'!$B$9:$B$108,'Maintenance Log'!$C$9:$C$108,$A11,'Maintenance Log'!$F$9:$F$108,"Preventive Maintenance"),"")))</f>
        <v/>
      </c>
      <c r="Q11" s="30">
        <f>IF($A11="","",IF(COUNTIFS('Maintenance Log'!$C$9:$C$108,$A11,'Maintenance Log'!$F$9:$F$108,"Preventive Maintenance")=0,"",IFERROR(MAXIFS('Maintenance Log'!$E$9:$E$108,'Maintenance Log'!$C$9:$C$108,$A11,'Maintenance Log'!$F$9:$F$108,"Preventive Maintenance"),"")))</f>
        <v/>
      </c>
      <c r="R11" s="33">
        <f>IFERROR(IF($P11="","",EDATE($P11,$O11)),"")</f>
        <v/>
      </c>
      <c r="S11" s="30">
        <f>IFERROR(IF($Q11="","",$Q11+$N11),"")</f>
        <v/>
      </c>
      <c r="T11" s="30">
        <f>IFERROR(IF($S11="","",$S11-$J11),"")</f>
        <v/>
      </c>
      <c r="U11" s="13">
        <f>IFERROR(IF($R11="","",$R11-TODAY()),"")</f>
        <v/>
      </c>
      <c r="V11" s="12">
        <f>IF($A11="","",IF($B11&lt;&gt;"Active","Not Active",IF(OR($P11="",$Q11=""),"No PM History",IF(OR($T11&lt;=0,$U11&lt;=0),"Overdue",IF(OR($T11&lt;='Settings'!$B$8,$U11&lt;='Settings'!$B$9),"Due Soon","Current")))))</f>
        <v/>
      </c>
      <c r="W11" s="14">
        <f>IF($A11="","",IFERROR(SUMIFS('Maintenance Log'!$R$9:$R$108,'Maintenance Log'!$C$9:$C$108,$A11,'Maintenance Log'!$B$9:$B$108,"&gt;="&amp;'Settings'!$B$4,'Maintenance Log'!$B$9:$B$108,"&lt;="&amp;'Settings'!$B$5),0))</f>
        <v/>
      </c>
      <c r="X11" s="31">
        <f>IF($A11="","",IFERROR($W11/SUMIFS('Maintenance Log'!$T$9:$T$108,'Maintenance Log'!$C$9:$C$108,$A11,'Maintenance Log'!$B$9:$B$108,"&gt;="&amp;'Settings'!$B$4,'Maintenance Log'!$B$9:$B$108,"&lt;="&amp;'Settings'!$B$5),""))</f>
        <v/>
      </c>
      <c r="Y11" s="12">
        <f>IF($A11="","",IF(TEXTJOIN(", ",TRUE,IF(COUNTIF('Vehicles'!$A$9:$A$108,$A11)&gt;1,"Duplicate Unit ID",""),IF($F11="","Missing vehicle type",""),IF($I11="","Missing tracking-start odometer",""),IF($J11="","Missing current odometer",""),IF(AND($I11&lt;&gt;"",$J11&lt;&gt;"",$J11&lt;$I11),"Current odometer below tracking-start odometer",""),IF(AND($B11="Active",OR($N11="",$O11="")),"Active vehicle with no applied PM interval",""),IF(AND($G11&lt;&gt;"",LEN($G11)&lt;&gt;17),"VIN present but not 17 characters",""))="","OK","Review: "&amp;TEXTJOIN(", ",TRUE,IF(COUNTIF('Vehicles'!$A$9:$A$108,$A11)&gt;1,"Duplicate Unit ID",""),IF($F11="","Missing vehicle type",""),IF($I11="","Missing tracking-start odometer",""),IF($J11="","Missing current odometer",""),IF(AND($I11&lt;&gt;"",$J11&lt;&gt;"",$J11&lt;$I11),"Current odometer below tracking-start odometer",""),IF(AND($B11="Active",OR($N11="",$O11="")),"Active vehicle with no applied PM interval",""),IF(AND($G11&lt;&gt;"",LEN($G11)&lt;&gt;17),"VIN present but not 17 characters",""))))</f>
        <v/>
      </c>
    </row>
    <row r="12">
      <c r="A12" s="25" t="inlineStr">
        <is>
          <t>TRK-115</t>
        </is>
      </c>
      <c r="B12" s="25" t="inlineStr">
        <is>
          <t>Active</t>
        </is>
      </c>
      <c r="C12" s="32" t="n">
        <v>2019</v>
      </c>
      <c r="D12" s="25" t="inlineStr">
        <is>
          <t>Chevrolet</t>
        </is>
      </c>
      <c r="E12" s="25" t="inlineStr">
        <is>
          <t>Silverado 2500HD</t>
        </is>
      </c>
      <c r="F12" s="25" t="inlineStr">
        <is>
          <t>Pickup Truck</t>
        </is>
      </c>
      <c r="G12" s="25" t="inlineStr">
        <is>
          <t>1GC1YNE70KF115001</t>
        </is>
      </c>
      <c r="H12" s="25" t="inlineStr">
        <is>
          <t>TX HTR-5115</t>
        </is>
      </c>
      <c r="I12" s="27" t="n">
        <v>95200</v>
      </c>
      <c r="J12" s="27" t="n">
        <v>102880</v>
      </c>
      <c r="K12" s="25" t="inlineStr">
        <is>
          <t>Construction Crew</t>
        </is>
      </c>
      <c r="L12" s="27" t="n">
        <v>6000</v>
      </c>
      <c r="M12" s="32" t="n">
        <v>6</v>
      </c>
      <c r="N12" s="30">
        <f>IF($A12="","",IF($L12&lt;&gt;"",$L12,IFERROR(INDEX('Settings'!$E$5:$E$8,MATCH($F12,'Settings'!$D$5:$D$8,0)),"")))</f>
        <v/>
      </c>
      <c r="O12" s="13">
        <f>IF($A12="","",IF($M12&lt;&gt;"",$M12,IFERROR(INDEX('Settings'!$F$5:$F$8,MATCH($F12,'Settings'!$D$5:$D$8,0)),"")))</f>
        <v/>
      </c>
      <c r="P12" s="33">
        <f>IF($A12="","",IF(COUNTIFS('Maintenance Log'!$C$9:$C$108,$A12,'Maintenance Log'!$F$9:$F$108,"Preventive Maintenance")=0,"",IFERROR(MAXIFS('Maintenance Log'!$B$9:$B$108,'Maintenance Log'!$C$9:$C$108,$A12,'Maintenance Log'!$F$9:$F$108,"Preventive Maintenance"),"")))</f>
        <v/>
      </c>
      <c r="Q12" s="30">
        <f>IF($A12="","",IF(COUNTIFS('Maintenance Log'!$C$9:$C$108,$A12,'Maintenance Log'!$F$9:$F$108,"Preventive Maintenance")=0,"",IFERROR(MAXIFS('Maintenance Log'!$E$9:$E$108,'Maintenance Log'!$C$9:$C$108,$A12,'Maintenance Log'!$F$9:$F$108,"Preventive Maintenance"),"")))</f>
        <v/>
      </c>
      <c r="R12" s="33">
        <f>IFERROR(IF($P12="","",EDATE($P12,$O12)),"")</f>
        <v/>
      </c>
      <c r="S12" s="30">
        <f>IFERROR(IF($Q12="","",$Q12+$N12),"")</f>
        <v/>
      </c>
      <c r="T12" s="30">
        <f>IFERROR(IF($S12="","",$S12-$J12),"")</f>
        <v/>
      </c>
      <c r="U12" s="13">
        <f>IFERROR(IF($R12="","",$R12-TODAY()),"")</f>
        <v/>
      </c>
      <c r="V12" s="12">
        <f>IF($A12="","",IF($B12&lt;&gt;"Active","Not Active",IF(OR($P12="",$Q12=""),"No PM History",IF(OR($T12&lt;=0,$U12&lt;=0),"Overdue",IF(OR($T12&lt;='Settings'!$B$8,$U12&lt;='Settings'!$B$9),"Due Soon","Current")))))</f>
        <v/>
      </c>
      <c r="W12" s="14">
        <f>IF($A12="","",IFERROR(SUMIFS('Maintenance Log'!$R$9:$R$108,'Maintenance Log'!$C$9:$C$108,$A12,'Maintenance Log'!$B$9:$B$108,"&gt;="&amp;'Settings'!$B$4,'Maintenance Log'!$B$9:$B$108,"&lt;="&amp;'Settings'!$B$5),0))</f>
        <v/>
      </c>
      <c r="X12" s="31">
        <f>IF($A12="","",IFERROR($W12/SUMIFS('Maintenance Log'!$T$9:$T$108,'Maintenance Log'!$C$9:$C$108,$A12,'Maintenance Log'!$B$9:$B$108,"&gt;="&amp;'Settings'!$B$4,'Maintenance Log'!$B$9:$B$108,"&lt;="&amp;'Settings'!$B$5),""))</f>
        <v/>
      </c>
      <c r="Y12" s="12">
        <f>IF($A12="","",IF(TEXTJOIN(", ",TRUE,IF(COUNTIF('Vehicles'!$A$9:$A$108,$A12)&gt;1,"Duplicate Unit ID",""),IF($F12="","Missing vehicle type",""),IF($I12="","Missing tracking-start odometer",""),IF($J12="","Missing current odometer",""),IF(AND($I12&lt;&gt;"",$J12&lt;&gt;"",$J12&lt;$I12),"Current odometer below tracking-start odometer",""),IF(AND($B12="Active",OR($N12="",$O12="")),"Active vehicle with no applied PM interval",""),IF(AND($G12&lt;&gt;"",LEN($G12)&lt;&gt;17),"VIN present but not 17 characters",""))="","OK","Review: "&amp;TEXTJOIN(", ",TRUE,IF(COUNTIF('Vehicles'!$A$9:$A$108,$A12)&gt;1,"Duplicate Unit ID",""),IF($F12="","Missing vehicle type",""),IF($I12="","Missing tracking-start odometer",""),IF($J12="","Missing current odometer",""),IF(AND($I12&lt;&gt;"",$J12&lt;&gt;"",$J12&lt;$I12),"Current odometer below tracking-start odometer",""),IF(AND($B12="Active",OR($N12="",$O12="")),"Active vehicle with no applied PM interval",""),IF(AND($G12&lt;&gt;"",LEN($G12)&lt;&gt;17),"VIN present but not 17 characters",""))))</f>
        <v/>
      </c>
    </row>
    <row r="13">
      <c r="A13" s="25" t="inlineStr">
        <is>
          <t>SUV-310</t>
        </is>
      </c>
      <c r="B13" s="25" t="inlineStr">
        <is>
          <t>Active</t>
        </is>
      </c>
      <c r="C13" s="32" t="n">
        <v>2023</v>
      </c>
      <c r="D13" s="25" t="inlineStr">
        <is>
          <t>Chevrolet</t>
        </is>
      </c>
      <c r="E13" s="25" t="inlineStr">
        <is>
          <t>Tahoe</t>
        </is>
      </c>
      <c r="F13" s="25" t="inlineStr">
        <is>
          <t>SUV</t>
        </is>
      </c>
      <c r="G13" s="25" t="inlineStr">
        <is>
          <t>1GNSKNKD0PR310001</t>
        </is>
      </c>
      <c r="H13" s="25" t="inlineStr">
        <is>
          <t>TX MGS-3310</t>
        </is>
      </c>
      <c r="I13" s="27" t="n">
        <v>22000</v>
      </c>
      <c r="J13" s="27" t="n">
        <v>28890</v>
      </c>
      <c r="K13" s="25" t="inlineStr">
        <is>
          <t>Operations Manager</t>
        </is>
      </c>
      <c r="L13" s="27" t="n"/>
      <c r="M13" s="32" t="n"/>
      <c r="N13" s="30">
        <f>IF($A13="","",IF($L13&lt;&gt;"",$L13,IFERROR(INDEX('Settings'!$E$5:$E$8,MATCH($F13,'Settings'!$D$5:$D$8,0)),"")))</f>
        <v/>
      </c>
      <c r="O13" s="13">
        <f>IF($A13="","",IF($M13&lt;&gt;"",$M13,IFERROR(INDEX('Settings'!$F$5:$F$8,MATCH($F13,'Settings'!$D$5:$D$8,0)),"")))</f>
        <v/>
      </c>
      <c r="P13" s="33">
        <f>IF($A13="","",IF(COUNTIFS('Maintenance Log'!$C$9:$C$108,$A13,'Maintenance Log'!$F$9:$F$108,"Preventive Maintenance")=0,"",IFERROR(MAXIFS('Maintenance Log'!$B$9:$B$108,'Maintenance Log'!$C$9:$C$108,$A13,'Maintenance Log'!$F$9:$F$108,"Preventive Maintenance"),"")))</f>
        <v/>
      </c>
      <c r="Q13" s="30">
        <f>IF($A13="","",IF(COUNTIFS('Maintenance Log'!$C$9:$C$108,$A13,'Maintenance Log'!$F$9:$F$108,"Preventive Maintenance")=0,"",IFERROR(MAXIFS('Maintenance Log'!$E$9:$E$108,'Maintenance Log'!$C$9:$C$108,$A13,'Maintenance Log'!$F$9:$F$108,"Preventive Maintenance"),"")))</f>
        <v/>
      </c>
      <c r="R13" s="33">
        <f>IFERROR(IF($P13="","",EDATE($P13,$O13)),"")</f>
        <v/>
      </c>
      <c r="S13" s="30">
        <f>IFERROR(IF($Q13="","",$Q13+$N13),"")</f>
        <v/>
      </c>
      <c r="T13" s="30">
        <f>IFERROR(IF($S13="","",$S13-$J13),"")</f>
        <v/>
      </c>
      <c r="U13" s="13">
        <f>IFERROR(IF($R13="","",$R13-TODAY()),"")</f>
        <v/>
      </c>
      <c r="V13" s="12">
        <f>IF($A13="","",IF($B13&lt;&gt;"Active","Not Active",IF(OR($P13="",$Q13=""),"No PM History",IF(OR($T13&lt;=0,$U13&lt;=0),"Overdue",IF(OR($T13&lt;='Settings'!$B$8,$U13&lt;='Settings'!$B$9),"Due Soon","Current")))))</f>
        <v/>
      </c>
      <c r="W13" s="14">
        <f>IF($A13="","",IFERROR(SUMIFS('Maintenance Log'!$R$9:$R$108,'Maintenance Log'!$C$9:$C$108,$A13,'Maintenance Log'!$B$9:$B$108,"&gt;="&amp;'Settings'!$B$4,'Maintenance Log'!$B$9:$B$108,"&lt;="&amp;'Settings'!$B$5),0))</f>
        <v/>
      </c>
      <c r="X13" s="31">
        <f>IF($A13="","",IFERROR($W13/SUMIFS('Maintenance Log'!$T$9:$T$108,'Maintenance Log'!$C$9:$C$108,$A13,'Maintenance Log'!$B$9:$B$108,"&gt;="&amp;'Settings'!$B$4,'Maintenance Log'!$B$9:$B$108,"&lt;="&amp;'Settings'!$B$5),""))</f>
        <v/>
      </c>
      <c r="Y13" s="12">
        <f>IF($A13="","",IF(TEXTJOIN(", ",TRUE,IF(COUNTIF('Vehicles'!$A$9:$A$108,$A13)&gt;1,"Duplicate Unit ID",""),IF($F13="","Missing vehicle type",""),IF($I13="","Missing tracking-start odometer",""),IF($J13="","Missing current odometer",""),IF(AND($I13&lt;&gt;"",$J13&lt;&gt;"",$J13&lt;$I13),"Current odometer below tracking-start odometer",""),IF(AND($B13="Active",OR($N13="",$O13="")),"Active vehicle with no applied PM interval",""),IF(AND($G13&lt;&gt;"",LEN($G13)&lt;&gt;17),"VIN present but not 17 characters",""))="","OK","Review: "&amp;TEXTJOIN(", ",TRUE,IF(COUNTIF('Vehicles'!$A$9:$A$108,$A13)&gt;1,"Duplicate Unit ID",""),IF($F13="","Missing vehicle type",""),IF($I13="","Missing tracking-start odometer",""),IF($J13="","Missing current odometer",""),IF(AND($I13&lt;&gt;"",$J13&lt;&gt;"",$J13&lt;$I13),"Current odometer below tracking-start odometer",""),IF(AND($B13="Active",OR($N13="",$O13="")),"Active vehicle with no applied PM interval",""),IF(AND($G13&lt;&gt;"",LEN($G13)&lt;&gt;17),"VIN present but not 17 characters",""))))</f>
        <v/>
      </c>
    </row>
    <row r="14">
      <c r="A14" s="25" t="inlineStr">
        <is>
          <t>BOX-402</t>
        </is>
      </c>
      <c r="B14" s="25" t="inlineStr">
        <is>
          <t>Active</t>
        </is>
      </c>
      <c r="C14" s="32" t="n">
        <v>2018</v>
      </c>
      <c r="D14" s="25" t="inlineStr">
        <is>
          <t>Isuzu</t>
        </is>
      </c>
      <c r="E14" s="25" t="inlineStr">
        <is>
          <t>NPR HD</t>
        </is>
      </c>
      <c r="F14" s="25" t="inlineStr">
        <is>
          <t>Box Truck</t>
        </is>
      </c>
      <c r="G14" s="25" t="inlineStr">
        <is>
          <t>JALE5W169J7402001</t>
        </is>
      </c>
      <c r="H14" s="25" t="inlineStr">
        <is>
          <t>TX BXT-4402</t>
        </is>
      </c>
      <c r="I14" s="27" t="n">
        <v>129000</v>
      </c>
      <c r="J14" s="27" t="n">
        <v>141700</v>
      </c>
      <c r="K14" s="25" t="inlineStr">
        <is>
          <t>Warehouse Delivery</t>
        </is>
      </c>
      <c r="L14" s="27" t="n">
        <v>12000</v>
      </c>
      <c r="M14" s="32" t="n">
        <v>6</v>
      </c>
      <c r="N14" s="30">
        <f>IF($A14="","",IF($L14&lt;&gt;"",$L14,IFERROR(INDEX('Settings'!$E$5:$E$8,MATCH($F14,'Settings'!$D$5:$D$8,0)),"")))</f>
        <v/>
      </c>
      <c r="O14" s="13">
        <f>IF($A14="","",IF($M14&lt;&gt;"",$M14,IFERROR(INDEX('Settings'!$F$5:$F$8,MATCH($F14,'Settings'!$D$5:$D$8,0)),"")))</f>
        <v/>
      </c>
      <c r="P14" s="33">
        <f>IF($A14="","",IF(COUNTIFS('Maintenance Log'!$C$9:$C$108,$A14,'Maintenance Log'!$F$9:$F$108,"Preventive Maintenance")=0,"",IFERROR(MAXIFS('Maintenance Log'!$B$9:$B$108,'Maintenance Log'!$C$9:$C$108,$A14,'Maintenance Log'!$F$9:$F$108,"Preventive Maintenance"),"")))</f>
        <v/>
      </c>
      <c r="Q14" s="30">
        <f>IF($A14="","",IF(COUNTIFS('Maintenance Log'!$C$9:$C$108,$A14,'Maintenance Log'!$F$9:$F$108,"Preventive Maintenance")=0,"",IFERROR(MAXIFS('Maintenance Log'!$E$9:$E$108,'Maintenance Log'!$C$9:$C$108,$A14,'Maintenance Log'!$F$9:$F$108,"Preventive Maintenance"),"")))</f>
        <v/>
      </c>
      <c r="R14" s="33">
        <f>IFERROR(IF($P14="","",EDATE($P14,$O14)),"")</f>
        <v/>
      </c>
      <c r="S14" s="30">
        <f>IFERROR(IF($Q14="","",$Q14+$N14),"")</f>
        <v/>
      </c>
      <c r="T14" s="30">
        <f>IFERROR(IF($S14="","",$S14-$J14),"")</f>
        <v/>
      </c>
      <c r="U14" s="13">
        <f>IFERROR(IF($R14="","",$R14-TODAY()),"")</f>
        <v/>
      </c>
      <c r="V14" s="12">
        <f>IF($A14="","",IF($B14&lt;&gt;"Active","Not Active",IF(OR($P14="",$Q14=""),"No PM History",IF(OR($T14&lt;=0,$U14&lt;=0),"Overdue",IF(OR($T14&lt;='Settings'!$B$8,$U14&lt;='Settings'!$B$9),"Due Soon","Current")))))</f>
        <v/>
      </c>
      <c r="W14" s="14">
        <f>IF($A14="","",IFERROR(SUMIFS('Maintenance Log'!$R$9:$R$108,'Maintenance Log'!$C$9:$C$108,$A14,'Maintenance Log'!$B$9:$B$108,"&gt;="&amp;'Settings'!$B$4,'Maintenance Log'!$B$9:$B$108,"&lt;="&amp;'Settings'!$B$5),0))</f>
        <v/>
      </c>
      <c r="X14" s="31">
        <f>IF($A14="","",IFERROR($W14/SUMIFS('Maintenance Log'!$T$9:$T$108,'Maintenance Log'!$C$9:$C$108,$A14,'Maintenance Log'!$B$9:$B$108,"&gt;="&amp;'Settings'!$B$4,'Maintenance Log'!$B$9:$B$108,"&lt;="&amp;'Settings'!$B$5),""))</f>
        <v/>
      </c>
      <c r="Y14" s="12">
        <f>IF($A14="","",IF(TEXTJOIN(", ",TRUE,IF(COUNTIF('Vehicles'!$A$9:$A$108,$A14)&gt;1,"Duplicate Unit ID",""),IF($F14="","Missing vehicle type",""),IF($I14="","Missing tracking-start odometer",""),IF($J14="","Missing current odometer",""),IF(AND($I14&lt;&gt;"",$J14&lt;&gt;"",$J14&lt;$I14),"Current odometer below tracking-start odometer",""),IF(AND($B14="Active",OR($N14="",$O14="")),"Active vehicle with no applied PM interval",""),IF(AND($G14&lt;&gt;"",LEN($G14)&lt;&gt;17),"VIN present but not 17 characters",""))="","OK","Review: "&amp;TEXTJOIN(", ",TRUE,IF(COUNTIF('Vehicles'!$A$9:$A$108,$A14)&gt;1,"Duplicate Unit ID",""),IF($F14="","Missing vehicle type",""),IF($I14="","Missing tracking-start odometer",""),IF($J14="","Missing current odometer",""),IF(AND($I14&lt;&gt;"",$J14&lt;&gt;"",$J14&lt;$I14),"Current odometer below tracking-start odometer",""),IF(AND($B14="Active",OR($N14="",$O14="")),"Active vehicle with no applied PM interval",""),IF(AND($G14&lt;&gt;"",LEN($G14)&lt;&gt;17),"VIN present but not 17 characters",""))))</f>
        <v/>
      </c>
    </row>
    <row r="15">
      <c r="A15" s="25" t="inlineStr">
        <is>
          <t>TRK-126</t>
        </is>
      </c>
      <c r="B15" s="25" t="inlineStr">
        <is>
          <t>Out of Service</t>
        </is>
      </c>
      <c r="C15" s="32" t="n">
        <v>2017</v>
      </c>
      <c r="D15" s="25" t="inlineStr">
        <is>
          <t>Ford</t>
        </is>
      </c>
      <c r="E15" s="25" t="inlineStr">
        <is>
          <t>F-350</t>
        </is>
      </c>
      <c r="F15" s="25" t="inlineStr">
        <is>
          <t>Pickup Truck</t>
        </is>
      </c>
      <c r="G15" s="25" t="inlineStr">
        <is>
          <t>1FT8W3BT0HE126001</t>
        </is>
      </c>
      <c r="H15" s="25" t="inlineStr">
        <is>
          <t>TX JLP-6126</t>
        </is>
      </c>
      <c r="I15" s="27" t="n">
        <v>118000</v>
      </c>
      <c r="J15" s="27" t="n">
        <v>126300</v>
      </c>
      <c r="K15" s="25" t="inlineStr">
        <is>
          <t>Heavy Service</t>
        </is>
      </c>
      <c r="L15" s="27" t="n"/>
      <c r="M15" s="32" t="n"/>
      <c r="N15" s="30">
        <f>IF($A15="","",IF($L15&lt;&gt;"",$L15,IFERROR(INDEX('Settings'!$E$5:$E$8,MATCH($F15,'Settings'!$D$5:$D$8,0)),"")))</f>
        <v/>
      </c>
      <c r="O15" s="13">
        <f>IF($A15="","",IF($M15&lt;&gt;"",$M15,IFERROR(INDEX('Settings'!$F$5:$F$8,MATCH($F15,'Settings'!$D$5:$D$8,0)),"")))</f>
        <v/>
      </c>
      <c r="P15" s="33">
        <f>IF($A15="","",IF(COUNTIFS('Maintenance Log'!$C$9:$C$108,$A15,'Maintenance Log'!$F$9:$F$108,"Preventive Maintenance")=0,"",IFERROR(MAXIFS('Maintenance Log'!$B$9:$B$108,'Maintenance Log'!$C$9:$C$108,$A15,'Maintenance Log'!$F$9:$F$108,"Preventive Maintenance"),"")))</f>
        <v/>
      </c>
      <c r="Q15" s="30">
        <f>IF($A15="","",IF(COUNTIFS('Maintenance Log'!$C$9:$C$108,$A15,'Maintenance Log'!$F$9:$F$108,"Preventive Maintenance")=0,"",IFERROR(MAXIFS('Maintenance Log'!$E$9:$E$108,'Maintenance Log'!$C$9:$C$108,$A15,'Maintenance Log'!$F$9:$F$108,"Preventive Maintenance"),"")))</f>
        <v/>
      </c>
      <c r="R15" s="33">
        <f>IFERROR(IF($P15="","",EDATE($P15,$O15)),"")</f>
        <v/>
      </c>
      <c r="S15" s="30">
        <f>IFERROR(IF($Q15="","",$Q15+$N15),"")</f>
        <v/>
      </c>
      <c r="T15" s="30">
        <f>IFERROR(IF($S15="","",$S15-$J15),"")</f>
        <v/>
      </c>
      <c r="U15" s="13">
        <f>IFERROR(IF($R15="","",$R15-TODAY()),"")</f>
        <v/>
      </c>
      <c r="V15" s="12">
        <f>IF($A15="","",IF($B15&lt;&gt;"Active","Not Active",IF(OR($P15="",$Q15=""),"No PM History",IF(OR($T15&lt;=0,$U15&lt;=0),"Overdue",IF(OR($T15&lt;='Settings'!$B$8,$U15&lt;='Settings'!$B$9),"Due Soon","Current")))))</f>
        <v/>
      </c>
      <c r="W15" s="14">
        <f>IF($A15="","",IFERROR(SUMIFS('Maintenance Log'!$R$9:$R$108,'Maintenance Log'!$C$9:$C$108,$A15,'Maintenance Log'!$B$9:$B$108,"&gt;="&amp;'Settings'!$B$4,'Maintenance Log'!$B$9:$B$108,"&lt;="&amp;'Settings'!$B$5),0))</f>
        <v/>
      </c>
      <c r="X15" s="31">
        <f>IF($A15="","",IFERROR($W15/SUMIFS('Maintenance Log'!$T$9:$T$108,'Maintenance Log'!$C$9:$C$108,$A15,'Maintenance Log'!$B$9:$B$108,"&gt;="&amp;'Settings'!$B$4,'Maintenance Log'!$B$9:$B$108,"&lt;="&amp;'Settings'!$B$5),""))</f>
        <v/>
      </c>
      <c r="Y15" s="12">
        <f>IF($A15="","",IF(TEXTJOIN(", ",TRUE,IF(COUNTIF('Vehicles'!$A$9:$A$108,$A15)&gt;1,"Duplicate Unit ID",""),IF($F15="","Missing vehicle type",""),IF($I15="","Missing tracking-start odometer",""),IF($J15="","Missing current odometer",""),IF(AND($I15&lt;&gt;"",$J15&lt;&gt;"",$J15&lt;$I15),"Current odometer below tracking-start odometer",""),IF(AND($B15="Active",OR($N15="",$O15="")),"Active vehicle with no applied PM interval",""),IF(AND($G15&lt;&gt;"",LEN($G15)&lt;&gt;17),"VIN present but not 17 characters",""))="","OK","Review: "&amp;TEXTJOIN(", ",TRUE,IF(COUNTIF('Vehicles'!$A$9:$A$108,$A15)&gt;1,"Duplicate Unit ID",""),IF($F15="","Missing vehicle type",""),IF($I15="","Missing tracking-start odometer",""),IF($J15="","Missing current odometer",""),IF(AND($I15&lt;&gt;"",$J15&lt;&gt;"",$J15&lt;$I15),"Current odometer below tracking-start odometer",""),IF(AND($B15="Active",OR($N15="",$O15="")),"Active vehicle with no applied PM interval",""),IF(AND($G15&lt;&gt;"",LEN($G15)&lt;&gt;17),"VIN present but not 17 characters",""))))</f>
        <v/>
      </c>
    </row>
    <row r="16">
      <c r="A16" s="25" t="inlineStr">
        <is>
          <t>VAN-219</t>
        </is>
      </c>
      <c r="B16" s="25" t="inlineStr">
        <is>
          <t>Active</t>
        </is>
      </c>
      <c r="C16" s="32" t="n">
        <v>2021</v>
      </c>
      <c r="D16" s="25" t="inlineStr">
        <is>
          <t>Mercedes-Benz</t>
        </is>
      </c>
      <c r="E16" s="25" t="inlineStr">
        <is>
          <t>Sprinter 2500</t>
        </is>
      </c>
      <c r="F16" s="25" t="inlineStr">
        <is>
          <t>Cargo Van</t>
        </is>
      </c>
      <c r="G16" s="25" t="inlineStr">
        <is>
          <t>W1Y4EBHY7MT219001</t>
        </is>
      </c>
      <c r="H16" s="25" t="inlineStr">
        <is>
          <t>TX SPV-2219</t>
        </is>
      </c>
      <c r="I16" s="27" t="n">
        <v>53000</v>
      </c>
      <c r="J16" s="27" t="n">
        <v>60210</v>
      </c>
      <c r="K16" s="25" t="inlineStr">
        <is>
          <t>Route 24</t>
        </is>
      </c>
      <c r="L16" s="27" t="n"/>
      <c r="M16" s="32" t="n"/>
      <c r="N16" s="30">
        <f>IF($A16="","",IF($L16&lt;&gt;"",$L16,IFERROR(INDEX('Settings'!$E$5:$E$8,MATCH($F16,'Settings'!$D$5:$D$8,0)),"")))</f>
        <v/>
      </c>
      <c r="O16" s="13">
        <f>IF($A16="","",IF($M16&lt;&gt;"",$M16,IFERROR(INDEX('Settings'!$F$5:$F$8,MATCH($F16,'Settings'!$D$5:$D$8,0)),"")))</f>
        <v/>
      </c>
      <c r="P16" s="33">
        <f>IF($A16="","",IF(COUNTIFS('Maintenance Log'!$C$9:$C$108,$A16,'Maintenance Log'!$F$9:$F$108,"Preventive Maintenance")=0,"",IFERROR(MAXIFS('Maintenance Log'!$B$9:$B$108,'Maintenance Log'!$C$9:$C$108,$A16,'Maintenance Log'!$F$9:$F$108,"Preventive Maintenance"),"")))</f>
        <v/>
      </c>
      <c r="Q16" s="30">
        <f>IF($A16="","",IF(COUNTIFS('Maintenance Log'!$C$9:$C$108,$A16,'Maintenance Log'!$F$9:$F$108,"Preventive Maintenance")=0,"",IFERROR(MAXIFS('Maintenance Log'!$E$9:$E$108,'Maintenance Log'!$C$9:$C$108,$A16,'Maintenance Log'!$F$9:$F$108,"Preventive Maintenance"),"")))</f>
        <v/>
      </c>
      <c r="R16" s="33">
        <f>IFERROR(IF($P16="","",EDATE($P16,$O16)),"")</f>
        <v/>
      </c>
      <c r="S16" s="30">
        <f>IFERROR(IF($Q16="","",$Q16+$N16),"")</f>
        <v/>
      </c>
      <c r="T16" s="30">
        <f>IFERROR(IF($S16="","",$S16-$J16),"")</f>
        <v/>
      </c>
      <c r="U16" s="13">
        <f>IFERROR(IF($R16="","",$R16-TODAY()),"")</f>
        <v/>
      </c>
      <c r="V16" s="12">
        <f>IF($A16="","",IF($B16&lt;&gt;"Active","Not Active",IF(OR($P16="",$Q16=""),"No PM History",IF(OR($T16&lt;=0,$U16&lt;=0),"Overdue",IF(OR($T16&lt;='Settings'!$B$8,$U16&lt;='Settings'!$B$9),"Due Soon","Current")))))</f>
        <v/>
      </c>
      <c r="W16" s="14">
        <f>IF($A16="","",IFERROR(SUMIFS('Maintenance Log'!$R$9:$R$108,'Maintenance Log'!$C$9:$C$108,$A16,'Maintenance Log'!$B$9:$B$108,"&gt;="&amp;'Settings'!$B$4,'Maintenance Log'!$B$9:$B$108,"&lt;="&amp;'Settings'!$B$5),0))</f>
        <v/>
      </c>
      <c r="X16" s="31">
        <f>IF($A16="","",IFERROR($W16/SUMIFS('Maintenance Log'!$T$9:$T$108,'Maintenance Log'!$C$9:$C$108,$A16,'Maintenance Log'!$B$9:$B$108,"&gt;="&amp;'Settings'!$B$4,'Maintenance Log'!$B$9:$B$108,"&lt;="&amp;'Settings'!$B$5),""))</f>
        <v/>
      </c>
      <c r="Y16" s="12">
        <f>IF($A16="","",IF(TEXTJOIN(", ",TRUE,IF(COUNTIF('Vehicles'!$A$9:$A$108,$A16)&gt;1,"Duplicate Unit ID",""),IF($F16="","Missing vehicle type",""),IF($I16="","Missing tracking-start odometer",""),IF($J16="","Missing current odometer",""),IF(AND($I16&lt;&gt;"",$J16&lt;&gt;"",$J16&lt;$I16),"Current odometer below tracking-start odometer",""),IF(AND($B16="Active",OR($N16="",$O16="")),"Active vehicle with no applied PM interval",""),IF(AND($G16&lt;&gt;"",LEN($G16)&lt;&gt;17),"VIN present but not 17 characters",""))="","OK","Review: "&amp;TEXTJOIN(", ",TRUE,IF(COUNTIF('Vehicles'!$A$9:$A$108,$A16)&gt;1,"Duplicate Unit ID",""),IF($F16="","Missing vehicle type",""),IF($I16="","Missing tracking-start odometer",""),IF($J16="","Missing current odometer",""),IF(AND($I16&lt;&gt;"",$J16&lt;&gt;"",$J16&lt;$I16),"Current odometer below tracking-start odometer",""),IF(AND($B16="Active",OR($N16="",$O16="")),"Active vehicle with no applied PM interval",""),IF(AND($G16&lt;&gt;"",LEN($G16)&lt;&gt;17),"VIN present but not 17 characters",""))))</f>
        <v/>
      </c>
    </row>
    <row r="17">
      <c r="A17" s="25" t="n"/>
      <c r="B17" s="25" t="n"/>
      <c r="C17" s="32" t="n"/>
      <c r="D17" s="25" t="n"/>
      <c r="E17" s="25" t="n"/>
      <c r="F17" s="25" t="n"/>
      <c r="G17" s="25" t="n"/>
      <c r="H17" s="25" t="n"/>
      <c r="I17" s="27" t="n"/>
      <c r="J17" s="27" t="n"/>
      <c r="K17" s="25" t="n"/>
      <c r="L17" s="27" t="n"/>
      <c r="M17" s="32" t="n"/>
      <c r="N17" s="30">
        <f>IF($A17="","",IF($L17&lt;&gt;"",$L17,IFERROR(INDEX('Settings'!$E$5:$E$8,MATCH($F17,'Settings'!$D$5:$D$8,0)),"")))</f>
        <v/>
      </c>
      <c r="O17" s="13">
        <f>IF($A17="","",IF($M17&lt;&gt;"",$M17,IFERROR(INDEX('Settings'!$F$5:$F$8,MATCH($F17,'Settings'!$D$5:$D$8,0)),"")))</f>
        <v/>
      </c>
      <c r="P17" s="33">
        <f>IF($A17="","",IF(COUNTIFS('Maintenance Log'!$C$9:$C$108,$A17,'Maintenance Log'!$F$9:$F$108,"Preventive Maintenance")=0,"",IFERROR(MAXIFS('Maintenance Log'!$B$9:$B$108,'Maintenance Log'!$C$9:$C$108,$A17,'Maintenance Log'!$F$9:$F$108,"Preventive Maintenance"),"")))</f>
        <v/>
      </c>
      <c r="Q17" s="30">
        <f>IF($A17="","",IF(COUNTIFS('Maintenance Log'!$C$9:$C$108,$A17,'Maintenance Log'!$F$9:$F$108,"Preventive Maintenance")=0,"",IFERROR(MAXIFS('Maintenance Log'!$E$9:$E$108,'Maintenance Log'!$C$9:$C$108,$A17,'Maintenance Log'!$F$9:$F$108,"Preventive Maintenance"),"")))</f>
        <v/>
      </c>
      <c r="R17" s="33">
        <f>IFERROR(IF($P17="","",EDATE($P17,$O17)),"")</f>
        <v/>
      </c>
      <c r="S17" s="30">
        <f>IFERROR(IF($Q17="","",$Q17+$N17),"")</f>
        <v/>
      </c>
      <c r="T17" s="30">
        <f>IFERROR(IF($S17="","",$S17-$J17),"")</f>
        <v/>
      </c>
      <c r="U17" s="13">
        <f>IFERROR(IF($R17="","",$R17-TODAY()),"")</f>
        <v/>
      </c>
      <c r="V17" s="12">
        <f>IF($A17="","",IF($B17&lt;&gt;"Active","Not Active",IF(OR($P17="",$Q17=""),"No PM History",IF(OR($T17&lt;=0,$U17&lt;=0),"Overdue",IF(OR($T17&lt;='Settings'!$B$8,$U17&lt;='Settings'!$B$9),"Due Soon","Current")))))</f>
        <v/>
      </c>
      <c r="W17" s="14">
        <f>IF($A17="","",IFERROR(SUMIFS('Maintenance Log'!$R$9:$R$108,'Maintenance Log'!$C$9:$C$108,$A17,'Maintenance Log'!$B$9:$B$108,"&gt;="&amp;'Settings'!$B$4,'Maintenance Log'!$B$9:$B$108,"&lt;="&amp;'Settings'!$B$5),0))</f>
        <v/>
      </c>
      <c r="X17" s="31">
        <f>IF($A17="","",IFERROR($W17/SUMIFS('Maintenance Log'!$T$9:$T$108,'Maintenance Log'!$C$9:$C$108,$A17,'Maintenance Log'!$B$9:$B$108,"&gt;="&amp;'Settings'!$B$4,'Maintenance Log'!$B$9:$B$108,"&lt;="&amp;'Settings'!$B$5),""))</f>
        <v/>
      </c>
      <c r="Y17" s="12">
        <f>IF($A17="","",IF(TEXTJOIN(", ",TRUE,IF(COUNTIF('Vehicles'!$A$9:$A$108,$A17)&gt;1,"Duplicate Unit ID",""),IF($F17="","Missing vehicle type",""),IF($I17="","Missing tracking-start odometer",""),IF($J17="","Missing current odometer",""),IF(AND($I17&lt;&gt;"",$J17&lt;&gt;"",$J17&lt;$I17),"Current odometer below tracking-start odometer",""),IF(AND($B17="Active",OR($N17="",$O17="")),"Active vehicle with no applied PM interval",""),IF(AND($G17&lt;&gt;"",LEN($G17)&lt;&gt;17),"VIN present but not 17 characters",""))="","OK","Review: "&amp;TEXTJOIN(", ",TRUE,IF(COUNTIF('Vehicles'!$A$9:$A$108,$A17)&gt;1,"Duplicate Unit ID",""),IF($F17="","Missing vehicle type",""),IF($I17="","Missing tracking-start odometer",""),IF($J17="","Missing current odometer",""),IF(AND($I17&lt;&gt;"",$J17&lt;&gt;"",$J17&lt;$I17),"Current odometer below tracking-start odometer",""),IF(AND($B17="Active",OR($N17="",$O17="")),"Active vehicle with no applied PM interval",""),IF(AND($G17&lt;&gt;"",LEN($G17)&lt;&gt;17),"VIN present but not 17 characters",""))))</f>
        <v/>
      </c>
    </row>
    <row r="18">
      <c r="A18" s="25" t="n"/>
      <c r="B18" s="25" t="n"/>
      <c r="C18" s="32" t="n"/>
      <c r="D18" s="25" t="n"/>
      <c r="E18" s="25" t="n"/>
      <c r="F18" s="25" t="n"/>
      <c r="G18" s="25" t="n"/>
      <c r="H18" s="25" t="n"/>
      <c r="I18" s="27" t="n"/>
      <c r="J18" s="27" t="n"/>
      <c r="K18" s="25" t="n"/>
      <c r="L18" s="27" t="n"/>
      <c r="M18" s="32" t="n"/>
      <c r="N18" s="30">
        <f>IF($A18="","",IF($L18&lt;&gt;"",$L18,IFERROR(INDEX('Settings'!$E$5:$E$8,MATCH($F18,'Settings'!$D$5:$D$8,0)),"")))</f>
        <v/>
      </c>
      <c r="O18" s="13">
        <f>IF($A18="","",IF($M18&lt;&gt;"",$M18,IFERROR(INDEX('Settings'!$F$5:$F$8,MATCH($F18,'Settings'!$D$5:$D$8,0)),"")))</f>
        <v/>
      </c>
      <c r="P18" s="33">
        <f>IF($A18="","",IF(COUNTIFS('Maintenance Log'!$C$9:$C$108,$A18,'Maintenance Log'!$F$9:$F$108,"Preventive Maintenance")=0,"",IFERROR(MAXIFS('Maintenance Log'!$B$9:$B$108,'Maintenance Log'!$C$9:$C$108,$A18,'Maintenance Log'!$F$9:$F$108,"Preventive Maintenance"),"")))</f>
        <v/>
      </c>
      <c r="Q18" s="30">
        <f>IF($A18="","",IF(COUNTIFS('Maintenance Log'!$C$9:$C$108,$A18,'Maintenance Log'!$F$9:$F$108,"Preventive Maintenance")=0,"",IFERROR(MAXIFS('Maintenance Log'!$E$9:$E$108,'Maintenance Log'!$C$9:$C$108,$A18,'Maintenance Log'!$F$9:$F$108,"Preventive Maintenance"),"")))</f>
        <v/>
      </c>
      <c r="R18" s="33">
        <f>IFERROR(IF($P18="","",EDATE($P18,$O18)),"")</f>
        <v/>
      </c>
      <c r="S18" s="30">
        <f>IFERROR(IF($Q18="","",$Q18+$N18),"")</f>
        <v/>
      </c>
      <c r="T18" s="30">
        <f>IFERROR(IF($S18="","",$S18-$J18),"")</f>
        <v/>
      </c>
      <c r="U18" s="13">
        <f>IFERROR(IF($R18="","",$R18-TODAY()),"")</f>
        <v/>
      </c>
      <c r="V18" s="12">
        <f>IF($A18="","",IF($B18&lt;&gt;"Active","Not Active",IF(OR($P18="",$Q18=""),"No PM History",IF(OR($T18&lt;=0,$U18&lt;=0),"Overdue",IF(OR($T18&lt;='Settings'!$B$8,$U18&lt;='Settings'!$B$9),"Due Soon","Current")))))</f>
        <v/>
      </c>
      <c r="W18" s="14">
        <f>IF($A18="","",IFERROR(SUMIFS('Maintenance Log'!$R$9:$R$108,'Maintenance Log'!$C$9:$C$108,$A18,'Maintenance Log'!$B$9:$B$108,"&gt;="&amp;'Settings'!$B$4,'Maintenance Log'!$B$9:$B$108,"&lt;="&amp;'Settings'!$B$5),0))</f>
        <v/>
      </c>
      <c r="X18" s="31">
        <f>IF($A18="","",IFERROR($W18/SUMIFS('Maintenance Log'!$T$9:$T$108,'Maintenance Log'!$C$9:$C$108,$A18,'Maintenance Log'!$B$9:$B$108,"&gt;="&amp;'Settings'!$B$4,'Maintenance Log'!$B$9:$B$108,"&lt;="&amp;'Settings'!$B$5),""))</f>
        <v/>
      </c>
      <c r="Y18" s="12">
        <f>IF($A18="","",IF(TEXTJOIN(", ",TRUE,IF(COUNTIF('Vehicles'!$A$9:$A$108,$A18)&gt;1,"Duplicate Unit ID",""),IF($F18="","Missing vehicle type",""),IF($I18="","Missing tracking-start odometer",""),IF($J18="","Missing current odometer",""),IF(AND($I18&lt;&gt;"",$J18&lt;&gt;"",$J18&lt;$I18),"Current odometer below tracking-start odometer",""),IF(AND($B18="Active",OR($N18="",$O18="")),"Active vehicle with no applied PM interval",""),IF(AND($G18&lt;&gt;"",LEN($G18)&lt;&gt;17),"VIN present but not 17 characters",""))="","OK","Review: "&amp;TEXTJOIN(", ",TRUE,IF(COUNTIF('Vehicles'!$A$9:$A$108,$A18)&gt;1,"Duplicate Unit ID",""),IF($F18="","Missing vehicle type",""),IF($I18="","Missing tracking-start odometer",""),IF($J18="","Missing current odometer",""),IF(AND($I18&lt;&gt;"",$J18&lt;&gt;"",$J18&lt;$I18),"Current odometer below tracking-start odometer",""),IF(AND($B18="Active",OR($N18="",$O18="")),"Active vehicle with no applied PM interval",""),IF(AND($G18&lt;&gt;"",LEN($G18)&lt;&gt;17),"VIN present but not 17 characters",""))))</f>
        <v/>
      </c>
    </row>
    <row r="19">
      <c r="A19" s="25" t="n"/>
      <c r="B19" s="25" t="n"/>
      <c r="C19" s="32" t="n"/>
      <c r="D19" s="25" t="n"/>
      <c r="E19" s="25" t="n"/>
      <c r="F19" s="25" t="n"/>
      <c r="G19" s="25" t="n"/>
      <c r="H19" s="25" t="n"/>
      <c r="I19" s="27" t="n"/>
      <c r="J19" s="27" t="n"/>
      <c r="K19" s="25" t="n"/>
      <c r="L19" s="27" t="n"/>
      <c r="M19" s="32" t="n"/>
      <c r="N19" s="30">
        <f>IF($A19="","",IF($L19&lt;&gt;"",$L19,IFERROR(INDEX('Settings'!$E$5:$E$8,MATCH($F19,'Settings'!$D$5:$D$8,0)),"")))</f>
        <v/>
      </c>
      <c r="O19" s="13">
        <f>IF($A19="","",IF($M19&lt;&gt;"",$M19,IFERROR(INDEX('Settings'!$F$5:$F$8,MATCH($F19,'Settings'!$D$5:$D$8,0)),"")))</f>
        <v/>
      </c>
      <c r="P19" s="33">
        <f>IF($A19="","",IF(COUNTIFS('Maintenance Log'!$C$9:$C$108,$A19,'Maintenance Log'!$F$9:$F$108,"Preventive Maintenance")=0,"",IFERROR(MAXIFS('Maintenance Log'!$B$9:$B$108,'Maintenance Log'!$C$9:$C$108,$A19,'Maintenance Log'!$F$9:$F$108,"Preventive Maintenance"),"")))</f>
        <v/>
      </c>
      <c r="Q19" s="30">
        <f>IF($A19="","",IF(COUNTIFS('Maintenance Log'!$C$9:$C$108,$A19,'Maintenance Log'!$F$9:$F$108,"Preventive Maintenance")=0,"",IFERROR(MAXIFS('Maintenance Log'!$E$9:$E$108,'Maintenance Log'!$C$9:$C$108,$A19,'Maintenance Log'!$F$9:$F$108,"Preventive Maintenance"),"")))</f>
        <v/>
      </c>
      <c r="R19" s="33">
        <f>IFERROR(IF($P19="","",EDATE($P19,$O19)),"")</f>
        <v/>
      </c>
      <c r="S19" s="30">
        <f>IFERROR(IF($Q19="","",$Q19+$N19),"")</f>
        <v/>
      </c>
      <c r="T19" s="30">
        <f>IFERROR(IF($S19="","",$S19-$J19),"")</f>
        <v/>
      </c>
      <c r="U19" s="13">
        <f>IFERROR(IF($R19="","",$R19-TODAY()),"")</f>
        <v/>
      </c>
      <c r="V19" s="12">
        <f>IF($A19="","",IF($B19&lt;&gt;"Active","Not Active",IF(OR($P19="",$Q19=""),"No PM History",IF(OR($T19&lt;=0,$U19&lt;=0),"Overdue",IF(OR($T19&lt;='Settings'!$B$8,$U19&lt;='Settings'!$B$9),"Due Soon","Current")))))</f>
        <v/>
      </c>
      <c r="W19" s="14">
        <f>IF($A19="","",IFERROR(SUMIFS('Maintenance Log'!$R$9:$R$108,'Maintenance Log'!$C$9:$C$108,$A19,'Maintenance Log'!$B$9:$B$108,"&gt;="&amp;'Settings'!$B$4,'Maintenance Log'!$B$9:$B$108,"&lt;="&amp;'Settings'!$B$5),0))</f>
        <v/>
      </c>
      <c r="X19" s="31">
        <f>IF($A19="","",IFERROR($W19/SUMIFS('Maintenance Log'!$T$9:$T$108,'Maintenance Log'!$C$9:$C$108,$A19,'Maintenance Log'!$B$9:$B$108,"&gt;="&amp;'Settings'!$B$4,'Maintenance Log'!$B$9:$B$108,"&lt;="&amp;'Settings'!$B$5),""))</f>
        <v/>
      </c>
      <c r="Y19" s="12">
        <f>IF($A19="","",IF(TEXTJOIN(", ",TRUE,IF(COUNTIF('Vehicles'!$A$9:$A$108,$A19)&gt;1,"Duplicate Unit ID",""),IF($F19="","Missing vehicle type",""),IF($I19="","Missing tracking-start odometer",""),IF($J19="","Missing current odometer",""),IF(AND($I19&lt;&gt;"",$J19&lt;&gt;"",$J19&lt;$I19),"Current odometer below tracking-start odometer",""),IF(AND($B19="Active",OR($N19="",$O19="")),"Active vehicle with no applied PM interval",""),IF(AND($G19&lt;&gt;"",LEN($G19)&lt;&gt;17),"VIN present but not 17 characters",""))="","OK","Review: "&amp;TEXTJOIN(", ",TRUE,IF(COUNTIF('Vehicles'!$A$9:$A$108,$A19)&gt;1,"Duplicate Unit ID",""),IF($F19="","Missing vehicle type",""),IF($I19="","Missing tracking-start odometer",""),IF($J19="","Missing current odometer",""),IF(AND($I19&lt;&gt;"",$J19&lt;&gt;"",$J19&lt;$I19),"Current odometer below tracking-start odometer",""),IF(AND($B19="Active",OR($N19="",$O19="")),"Active vehicle with no applied PM interval",""),IF(AND($G19&lt;&gt;"",LEN($G19)&lt;&gt;17),"VIN present but not 17 characters",""))))</f>
        <v/>
      </c>
    </row>
    <row r="20">
      <c r="A20" s="25" t="n"/>
      <c r="B20" s="25" t="n"/>
      <c r="C20" s="32" t="n"/>
      <c r="D20" s="25" t="n"/>
      <c r="E20" s="25" t="n"/>
      <c r="F20" s="25" t="n"/>
      <c r="G20" s="25" t="n"/>
      <c r="H20" s="25" t="n"/>
      <c r="I20" s="27" t="n"/>
      <c r="J20" s="27" t="n"/>
      <c r="K20" s="25" t="n"/>
      <c r="L20" s="27" t="n"/>
      <c r="M20" s="32" t="n"/>
      <c r="N20" s="30">
        <f>IF($A20="","",IF($L20&lt;&gt;"",$L20,IFERROR(INDEX('Settings'!$E$5:$E$8,MATCH($F20,'Settings'!$D$5:$D$8,0)),"")))</f>
        <v/>
      </c>
      <c r="O20" s="13">
        <f>IF($A20="","",IF($M20&lt;&gt;"",$M20,IFERROR(INDEX('Settings'!$F$5:$F$8,MATCH($F20,'Settings'!$D$5:$D$8,0)),"")))</f>
        <v/>
      </c>
      <c r="P20" s="33">
        <f>IF($A20="","",IF(COUNTIFS('Maintenance Log'!$C$9:$C$108,$A20,'Maintenance Log'!$F$9:$F$108,"Preventive Maintenance")=0,"",IFERROR(MAXIFS('Maintenance Log'!$B$9:$B$108,'Maintenance Log'!$C$9:$C$108,$A20,'Maintenance Log'!$F$9:$F$108,"Preventive Maintenance"),"")))</f>
        <v/>
      </c>
      <c r="Q20" s="30">
        <f>IF($A20="","",IF(COUNTIFS('Maintenance Log'!$C$9:$C$108,$A20,'Maintenance Log'!$F$9:$F$108,"Preventive Maintenance")=0,"",IFERROR(MAXIFS('Maintenance Log'!$E$9:$E$108,'Maintenance Log'!$C$9:$C$108,$A20,'Maintenance Log'!$F$9:$F$108,"Preventive Maintenance"),"")))</f>
        <v/>
      </c>
      <c r="R20" s="33">
        <f>IFERROR(IF($P20="","",EDATE($P20,$O20)),"")</f>
        <v/>
      </c>
      <c r="S20" s="30">
        <f>IFERROR(IF($Q20="","",$Q20+$N20),"")</f>
        <v/>
      </c>
      <c r="T20" s="30">
        <f>IFERROR(IF($S20="","",$S20-$J20),"")</f>
        <v/>
      </c>
      <c r="U20" s="13">
        <f>IFERROR(IF($R20="","",$R20-TODAY()),"")</f>
        <v/>
      </c>
      <c r="V20" s="12">
        <f>IF($A20="","",IF($B20&lt;&gt;"Active","Not Active",IF(OR($P20="",$Q20=""),"No PM History",IF(OR($T20&lt;=0,$U20&lt;=0),"Overdue",IF(OR($T20&lt;='Settings'!$B$8,$U20&lt;='Settings'!$B$9),"Due Soon","Current")))))</f>
        <v/>
      </c>
      <c r="W20" s="14">
        <f>IF($A20="","",IFERROR(SUMIFS('Maintenance Log'!$R$9:$R$108,'Maintenance Log'!$C$9:$C$108,$A20,'Maintenance Log'!$B$9:$B$108,"&gt;="&amp;'Settings'!$B$4,'Maintenance Log'!$B$9:$B$108,"&lt;="&amp;'Settings'!$B$5),0))</f>
        <v/>
      </c>
      <c r="X20" s="31">
        <f>IF($A20="","",IFERROR($W20/SUMIFS('Maintenance Log'!$T$9:$T$108,'Maintenance Log'!$C$9:$C$108,$A20,'Maintenance Log'!$B$9:$B$108,"&gt;="&amp;'Settings'!$B$4,'Maintenance Log'!$B$9:$B$108,"&lt;="&amp;'Settings'!$B$5),""))</f>
        <v/>
      </c>
      <c r="Y20" s="12">
        <f>IF($A20="","",IF(TEXTJOIN(", ",TRUE,IF(COUNTIF('Vehicles'!$A$9:$A$108,$A20)&gt;1,"Duplicate Unit ID",""),IF($F20="","Missing vehicle type",""),IF($I20="","Missing tracking-start odometer",""),IF($J20="","Missing current odometer",""),IF(AND($I20&lt;&gt;"",$J20&lt;&gt;"",$J20&lt;$I20),"Current odometer below tracking-start odometer",""),IF(AND($B20="Active",OR($N20="",$O20="")),"Active vehicle with no applied PM interval",""),IF(AND($G20&lt;&gt;"",LEN($G20)&lt;&gt;17),"VIN present but not 17 characters",""))="","OK","Review: "&amp;TEXTJOIN(", ",TRUE,IF(COUNTIF('Vehicles'!$A$9:$A$108,$A20)&gt;1,"Duplicate Unit ID",""),IF($F20="","Missing vehicle type",""),IF($I20="","Missing tracking-start odometer",""),IF($J20="","Missing current odometer",""),IF(AND($I20&lt;&gt;"",$J20&lt;&gt;"",$J20&lt;$I20),"Current odometer below tracking-start odometer",""),IF(AND($B20="Active",OR($N20="",$O20="")),"Active vehicle with no applied PM interval",""),IF(AND($G20&lt;&gt;"",LEN($G20)&lt;&gt;17),"VIN present but not 17 characters",""))))</f>
        <v/>
      </c>
    </row>
    <row r="21">
      <c r="A21" s="25" t="n"/>
      <c r="B21" s="25" t="n"/>
      <c r="C21" s="32" t="n"/>
      <c r="D21" s="25" t="n"/>
      <c r="E21" s="25" t="n"/>
      <c r="F21" s="25" t="n"/>
      <c r="G21" s="25" t="n"/>
      <c r="H21" s="25" t="n"/>
      <c r="I21" s="27" t="n"/>
      <c r="J21" s="27" t="n"/>
      <c r="K21" s="25" t="n"/>
      <c r="L21" s="27" t="n"/>
      <c r="M21" s="32" t="n"/>
      <c r="N21" s="30">
        <f>IF($A21="","",IF($L21&lt;&gt;"",$L21,IFERROR(INDEX('Settings'!$E$5:$E$8,MATCH($F21,'Settings'!$D$5:$D$8,0)),"")))</f>
        <v/>
      </c>
      <c r="O21" s="13">
        <f>IF($A21="","",IF($M21&lt;&gt;"",$M21,IFERROR(INDEX('Settings'!$F$5:$F$8,MATCH($F21,'Settings'!$D$5:$D$8,0)),"")))</f>
        <v/>
      </c>
      <c r="P21" s="33">
        <f>IF($A21="","",IF(COUNTIFS('Maintenance Log'!$C$9:$C$108,$A21,'Maintenance Log'!$F$9:$F$108,"Preventive Maintenance")=0,"",IFERROR(MAXIFS('Maintenance Log'!$B$9:$B$108,'Maintenance Log'!$C$9:$C$108,$A21,'Maintenance Log'!$F$9:$F$108,"Preventive Maintenance"),"")))</f>
        <v/>
      </c>
      <c r="Q21" s="30">
        <f>IF($A21="","",IF(COUNTIFS('Maintenance Log'!$C$9:$C$108,$A21,'Maintenance Log'!$F$9:$F$108,"Preventive Maintenance")=0,"",IFERROR(MAXIFS('Maintenance Log'!$E$9:$E$108,'Maintenance Log'!$C$9:$C$108,$A21,'Maintenance Log'!$F$9:$F$108,"Preventive Maintenance"),"")))</f>
        <v/>
      </c>
      <c r="R21" s="33">
        <f>IFERROR(IF($P21="","",EDATE($P21,$O21)),"")</f>
        <v/>
      </c>
      <c r="S21" s="30">
        <f>IFERROR(IF($Q21="","",$Q21+$N21),"")</f>
        <v/>
      </c>
      <c r="T21" s="30">
        <f>IFERROR(IF($S21="","",$S21-$J21),"")</f>
        <v/>
      </c>
      <c r="U21" s="13">
        <f>IFERROR(IF($R21="","",$R21-TODAY()),"")</f>
        <v/>
      </c>
      <c r="V21" s="12">
        <f>IF($A21="","",IF($B21&lt;&gt;"Active","Not Active",IF(OR($P21="",$Q21=""),"No PM History",IF(OR($T21&lt;=0,$U21&lt;=0),"Overdue",IF(OR($T21&lt;='Settings'!$B$8,$U21&lt;='Settings'!$B$9),"Due Soon","Current")))))</f>
        <v/>
      </c>
      <c r="W21" s="14">
        <f>IF($A21="","",IFERROR(SUMIFS('Maintenance Log'!$R$9:$R$108,'Maintenance Log'!$C$9:$C$108,$A21,'Maintenance Log'!$B$9:$B$108,"&gt;="&amp;'Settings'!$B$4,'Maintenance Log'!$B$9:$B$108,"&lt;="&amp;'Settings'!$B$5),0))</f>
        <v/>
      </c>
      <c r="X21" s="31">
        <f>IF($A21="","",IFERROR($W21/SUMIFS('Maintenance Log'!$T$9:$T$108,'Maintenance Log'!$C$9:$C$108,$A21,'Maintenance Log'!$B$9:$B$108,"&gt;="&amp;'Settings'!$B$4,'Maintenance Log'!$B$9:$B$108,"&lt;="&amp;'Settings'!$B$5),""))</f>
        <v/>
      </c>
      <c r="Y21" s="12">
        <f>IF($A21="","",IF(TEXTJOIN(", ",TRUE,IF(COUNTIF('Vehicles'!$A$9:$A$108,$A21)&gt;1,"Duplicate Unit ID",""),IF($F21="","Missing vehicle type",""),IF($I21="","Missing tracking-start odometer",""),IF($J21="","Missing current odometer",""),IF(AND($I21&lt;&gt;"",$J21&lt;&gt;"",$J21&lt;$I21),"Current odometer below tracking-start odometer",""),IF(AND($B21="Active",OR($N21="",$O21="")),"Active vehicle with no applied PM interval",""),IF(AND($G21&lt;&gt;"",LEN($G21)&lt;&gt;17),"VIN present but not 17 characters",""))="","OK","Review: "&amp;TEXTJOIN(", ",TRUE,IF(COUNTIF('Vehicles'!$A$9:$A$108,$A21)&gt;1,"Duplicate Unit ID",""),IF($F21="","Missing vehicle type",""),IF($I21="","Missing tracking-start odometer",""),IF($J21="","Missing current odometer",""),IF(AND($I21&lt;&gt;"",$J21&lt;&gt;"",$J21&lt;$I21),"Current odometer below tracking-start odometer",""),IF(AND($B21="Active",OR($N21="",$O21="")),"Active vehicle with no applied PM interval",""),IF(AND($G21&lt;&gt;"",LEN($G21)&lt;&gt;17),"VIN present but not 17 characters",""))))</f>
        <v/>
      </c>
    </row>
    <row r="22">
      <c r="A22" s="25" t="n"/>
      <c r="B22" s="25" t="n"/>
      <c r="C22" s="32" t="n"/>
      <c r="D22" s="25" t="n"/>
      <c r="E22" s="25" t="n"/>
      <c r="F22" s="25" t="n"/>
      <c r="G22" s="25" t="n"/>
      <c r="H22" s="25" t="n"/>
      <c r="I22" s="27" t="n"/>
      <c r="J22" s="27" t="n"/>
      <c r="K22" s="25" t="n"/>
      <c r="L22" s="27" t="n"/>
      <c r="M22" s="32" t="n"/>
      <c r="N22" s="30">
        <f>IF($A22="","",IF($L22&lt;&gt;"",$L22,IFERROR(INDEX('Settings'!$E$5:$E$8,MATCH($F22,'Settings'!$D$5:$D$8,0)),"")))</f>
        <v/>
      </c>
      <c r="O22" s="13">
        <f>IF($A22="","",IF($M22&lt;&gt;"",$M22,IFERROR(INDEX('Settings'!$F$5:$F$8,MATCH($F22,'Settings'!$D$5:$D$8,0)),"")))</f>
        <v/>
      </c>
      <c r="P22" s="33">
        <f>IF($A22="","",IF(COUNTIFS('Maintenance Log'!$C$9:$C$108,$A22,'Maintenance Log'!$F$9:$F$108,"Preventive Maintenance")=0,"",IFERROR(MAXIFS('Maintenance Log'!$B$9:$B$108,'Maintenance Log'!$C$9:$C$108,$A22,'Maintenance Log'!$F$9:$F$108,"Preventive Maintenance"),"")))</f>
        <v/>
      </c>
      <c r="Q22" s="30">
        <f>IF($A22="","",IF(COUNTIFS('Maintenance Log'!$C$9:$C$108,$A22,'Maintenance Log'!$F$9:$F$108,"Preventive Maintenance")=0,"",IFERROR(MAXIFS('Maintenance Log'!$E$9:$E$108,'Maintenance Log'!$C$9:$C$108,$A22,'Maintenance Log'!$F$9:$F$108,"Preventive Maintenance"),"")))</f>
        <v/>
      </c>
      <c r="R22" s="33">
        <f>IFERROR(IF($P22="","",EDATE($P22,$O22)),"")</f>
        <v/>
      </c>
      <c r="S22" s="30">
        <f>IFERROR(IF($Q22="","",$Q22+$N22),"")</f>
        <v/>
      </c>
      <c r="T22" s="30">
        <f>IFERROR(IF($S22="","",$S22-$J22),"")</f>
        <v/>
      </c>
      <c r="U22" s="13">
        <f>IFERROR(IF($R22="","",$R22-TODAY()),"")</f>
        <v/>
      </c>
      <c r="V22" s="12">
        <f>IF($A22="","",IF($B22&lt;&gt;"Active","Not Active",IF(OR($P22="",$Q22=""),"No PM History",IF(OR($T22&lt;=0,$U22&lt;=0),"Overdue",IF(OR($T22&lt;='Settings'!$B$8,$U22&lt;='Settings'!$B$9),"Due Soon","Current")))))</f>
        <v/>
      </c>
      <c r="W22" s="14">
        <f>IF($A22="","",IFERROR(SUMIFS('Maintenance Log'!$R$9:$R$108,'Maintenance Log'!$C$9:$C$108,$A22,'Maintenance Log'!$B$9:$B$108,"&gt;="&amp;'Settings'!$B$4,'Maintenance Log'!$B$9:$B$108,"&lt;="&amp;'Settings'!$B$5),0))</f>
        <v/>
      </c>
      <c r="X22" s="31">
        <f>IF($A22="","",IFERROR($W22/SUMIFS('Maintenance Log'!$T$9:$T$108,'Maintenance Log'!$C$9:$C$108,$A22,'Maintenance Log'!$B$9:$B$108,"&gt;="&amp;'Settings'!$B$4,'Maintenance Log'!$B$9:$B$108,"&lt;="&amp;'Settings'!$B$5),""))</f>
        <v/>
      </c>
      <c r="Y22" s="12">
        <f>IF($A22="","",IF(TEXTJOIN(", ",TRUE,IF(COUNTIF('Vehicles'!$A$9:$A$108,$A22)&gt;1,"Duplicate Unit ID",""),IF($F22="","Missing vehicle type",""),IF($I22="","Missing tracking-start odometer",""),IF($J22="","Missing current odometer",""),IF(AND($I22&lt;&gt;"",$J22&lt;&gt;"",$J22&lt;$I22),"Current odometer below tracking-start odometer",""),IF(AND($B22="Active",OR($N22="",$O22="")),"Active vehicle with no applied PM interval",""),IF(AND($G22&lt;&gt;"",LEN($G22)&lt;&gt;17),"VIN present but not 17 characters",""))="","OK","Review: "&amp;TEXTJOIN(", ",TRUE,IF(COUNTIF('Vehicles'!$A$9:$A$108,$A22)&gt;1,"Duplicate Unit ID",""),IF($F22="","Missing vehicle type",""),IF($I22="","Missing tracking-start odometer",""),IF($J22="","Missing current odometer",""),IF(AND($I22&lt;&gt;"",$J22&lt;&gt;"",$J22&lt;$I22),"Current odometer below tracking-start odometer",""),IF(AND($B22="Active",OR($N22="",$O22="")),"Active vehicle with no applied PM interval",""),IF(AND($G22&lt;&gt;"",LEN($G22)&lt;&gt;17),"VIN present but not 17 characters",""))))</f>
        <v/>
      </c>
    </row>
    <row r="23">
      <c r="A23" s="25" t="n"/>
      <c r="B23" s="25" t="n"/>
      <c r="C23" s="32" t="n"/>
      <c r="D23" s="25" t="n"/>
      <c r="E23" s="25" t="n"/>
      <c r="F23" s="25" t="n"/>
      <c r="G23" s="25" t="n"/>
      <c r="H23" s="25" t="n"/>
      <c r="I23" s="27" t="n"/>
      <c r="J23" s="27" t="n"/>
      <c r="K23" s="25" t="n"/>
      <c r="L23" s="27" t="n"/>
      <c r="M23" s="32" t="n"/>
      <c r="N23" s="30">
        <f>IF($A23="","",IF($L23&lt;&gt;"",$L23,IFERROR(INDEX('Settings'!$E$5:$E$8,MATCH($F23,'Settings'!$D$5:$D$8,0)),"")))</f>
        <v/>
      </c>
      <c r="O23" s="13">
        <f>IF($A23="","",IF($M23&lt;&gt;"",$M23,IFERROR(INDEX('Settings'!$F$5:$F$8,MATCH($F23,'Settings'!$D$5:$D$8,0)),"")))</f>
        <v/>
      </c>
      <c r="P23" s="33">
        <f>IF($A23="","",IF(COUNTIFS('Maintenance Log'!$C$9:$C$108,$A23,'Maintenance Log'!$F$9:$F$108,"Preventive Maintenance")=0,"",IFERROR(MAXIFS('Maintenance Log'!$B$9:$B$108,'Maintenance Log'!$C$9:$C$108,$A23,'Maintenance Log'!$F$9:$F$108,"Preventive Maintenance"),"")))</f>
        <v/>
      </c>
      <c r="Q23" s="30">
        <f>IF($A23="","",IF(COUNTIFS('Maintenance Log'!$C$9:$C$108,$A23,'Maintenance Log'!$F$9:$F$108,"Preventive Maintenance")=0,"",IFERROR(MAXIFS('Maintenance Log'!$E$9:$E$108,'Maintenance Log'!$C$9:$C$108,$A23,'Maintenance Log'!$F$9:$F$108,"Preventive Maintenance"),"")))</f>
        <v/>
      </c>
      <c r="R23" s="33">
        <f>IFERROR(IF($P23="","",EDATE($P23,$O23)),"")</f>
        <v/>
      </c>
      <c r="S23" s="30">
        <f>IFERROR(IF($Q23="","",$Q23+$N23),"")</f>
        <v/>
      </c>
      <c r="T23" s="30">
        <f>IFERROR(IF($S23="","",$S23-$J23),"")</f>
        <v/>
      </c>
      <c r="U23" s="13">
        <f>IFERROR(IF($R23="","",$R23-TODAY()),"")</f>
        <v/>
      </c>
      <c r="V23" s="12">
        <f>IF($A23="","",IF($B23&lt;&gt;"Active","Not Active",IF(OR($P23="",$Q23=""),"No PM History",IF(OR($T23&lt;=0,$U23&lt;=0),"Overdue",IF(OR($T23&lt;='Settings'!$B$8,$U23&lt;='Settings'!$B$9),"Due Soon","Current")))))</f>
        <v/>
      </c>
      <c r="W23" s="14">
        <f>IF($A23="","",IFERROR(SUMIFS('Maintenance Log'!$R$9:$R$108,'Maintenance Log'!$C$9:$C$108,$A23,'Maintenance Log'!$B$9:$B$108,"&gt;="&amp;'Settings'!$B$4,'Maintenance Log'!$B$9:$B$108,"&lt;="&amp;'Settings'!$B$5),0))</f>
        <v/>
      </c>
      <c r="X23" s="31">
        <f>IF($A23="","",IFERROR($W23/SUMIFS('Maintenance Log'!$T$9:$T$108,'Maintenance Log'!$C$9:$C$108,$A23,'Maintenance Log'!$B$9:$B$108,"&gt;="&amp;'Settings'!$B$4,'Maintenance Log'!$B$9:$B$108,"&lt;="&amp;'Settings'!$B$5),""))</f>
        <v/>
      </c>
      <c r="Y23" s="12">
        <f>IF($A23="","",IF(TEXTJOIN(", ",TRUE,IF(COUNTIF('Vehicles'!$A$9:$A$108,$A23)&gt;1,"Duplicate Unit ID",""),IF($F23="","Missing vehicle type",""),IF($I23="","Missing tracking-start odometer",""),IF($J23="","Missing current odometer",""),IF(AND($I23&lt;&gt;"",$J23&lt;&gt;"",$J23&lt;$I23),"Current odometer below tracking-start odometer",""),IF(AND($B23="Active",OR($N23="",$O23="")),"Active vehicle with no applied PM interval",""),IF(AND($G23&lt;&gt;"",LEN($G23)&lt;&gt;17),"VIN present but not 17 characters",""))="","OK","Review: "&amp;TEXTJOIN(", ",TRUE,IF(COUNTIF('Vehicles'!$A$9:$A$108,$A23)&gt;1,"Duplicate Unit ID",""),IF($F23="","Missing vehicle type",""),IF($I23="","Missing tracking-start odometer",""),IF($J23="","Missing current odometer",""),IF(AND($I23&lt;&gt;"",$J23&lt;&gt;"",$J23&lt;$I23),"Current odometer below tracking-start odometer",""),IF(AND($B23="Active",OR($N23="",$O23="")),"Active vehicle with no applied PM interval",""),IF(AND($G23&lt;&gt;"",LEN($G23)&lt;&gt;17),"VIN present but not 17 characters",""))))</f>
        <v/>
      </c>
    </row>
    <row r="24">
      <c r="A24" s="25" t="n"/>
      <c r="B24" s="25" t="n"/>
      <c r="C24" s="32" t="n"/>
      <c r="D24" s="25" t="n"/>
      <c r="E24" s="25" t="n"/>
      <c r="F24" s="25" t="n"/>
      <c r="G24" s="25" t="n"/>
      <c r="H24" s="25" t="n"/>
      <c r="I24" s="27" t="n"/>
      <c r="J24" s="27" t="n"/>
      <c r="K24" s="25" t="n"/>
      <c r="L24" s="27" t="n"/>
      <c r="M24" s="32" t="n"/>
      <c r="N24" s="30">
        <f>IF($A24="","",IF($L24&lt;&gt;"",$L24,IFERROR(INDEX('Settings'!$E$5:$E$8,MATCH($F24,'Settings'!$D$5:$D$8,0)),"")))</f>
        <v/>
      </c>
      <c r="O24" s="13">
        <f>IF($A24="","",IF($M24&lt;&gt;"",$M24,IFERROR(INDEX('Settings'!$F$5:$F$8,MATCH($F24,'Settings'!$D$5:$D$8,0)),"")))</f>
        <v/>
      </c>
      <c r="P24" s="33">
        <f>IF($A24="","",IF(COUNTIFS('Maintenance Log'!$C$9:$C$108,$A24,'Maintenance Log'!$F$9:$F$108,"Preventive Maintenance")=0,"",IFERROR(MAXIFS('Maintenance Log'!$B$9:$B$108,'Maintenance Log'!$C$9:$C$108,$A24,'Maintenance Log'!$F$9:$F$108,"Preventive Maintenance"),"")))</f>
        <v/>
      </c>
      <c r="Q24" s="30">
        <f>IF($A24="","",IF(COUNTIFS('Maintenance Log'!$C$9:$C$108,$A24,'Maintenance Log'!$F$9:$F$108,"Preventive Maintenance")=0,"",IFERROR(MAXIFS('Maintenance Log'!$E$9:$E$108,'Maintenance Log'!$C$9:$C$108,$A24,'Maintenance Log'!$F$9:$F$108,"Preventive Maintenance"),"")))</f>
        <v/>
      </c>
      <c r="R24" s="33">
        <f>IFERROR(IF($P24="","",EDATE($P24,$O24)),"")</f>
        <v/>
      </c>
      <c r="S24" s="30">
        <f>IFERROR(IF($Q24="","",$Q24+$N24),"")</f>
        <v/>
      </c>
      <c r="T24" s="30">
        <f>IFERROR(IF($S24="","",$S24-$J24),"")</f>
        <v/>
      </c>
      <c r="U24" s="13">
        <f>IFERROR(IF($R24="","",$R24-TODAY()),"")</f>
        <v/>
      </c>
      <c r="V24" s="12">
        <f>IF($A24="","",IF($B24&lt;&gt;"Active","Not Active",IF(OR($P24="",$Q24=""),"No PM History",IF(OR($T24&lt;=0,$U24&lt;=0),"Overdue",IF(OR($T24&lt;='Settings'!$B$8,$U24&lt;='Settings'!$B$9),"Due Soon","Current")))))</f>
        <v/>
      </c>
      <c r="W24" s="14">
        <f>IF($A24="","",IFERROR(SUMIFS('Maintenance Log'!$R$9:$R$108,'Maintenance Log'!$C$9:$C$108,$A24,'Maintenance Log'!$B$9:$B$108,"&gt;="&amp;'Settings'!$B$4,'Maintenance Log'!$B$9:$B$108,"&lt;="&amp;'Settings'!$B$5),0))</f>
        <v/>
      </c>
      <c r="X24" s="31">
        <f>IF($A24="","",IFERROR($W24/SUMIFS('Maintenance Log'!$T$9:$T$108,'Maintenance Log'!$C$9:$C$108,$A24,'Maintenance Log'!$B$9:$B$108,"&gt;="&amp;'Settings'!$B$4,'Maintenance Log'!$B$9:$B$108,"&lt;="&amp;'Settings'!$B$5),""))</f>
        <v/>
      </c>
      <c r="Y24" s="12">
        <f>IF($A24="","",IF(TEXTJOIN(", ",TRUE,IF(COUNTIF('Vehicles'!$A$9:$A$108,$A24)&gt;1,"Duplicate Unit ID",""),IF($F24="","Missing vehicle type",""),IF($I24="","Missing tracking-start odometer",""),IF($J24="","Missing current odometer",""),IF(AND($I24&lt;&gt;"",$J24&lt;&gt;"",$J24&lt;$I24),"Current odometer below tracking-start odometer",""),IF(AND($B24="Active",OR($N24="",$O24="")),"Active vehicle with no applied PM interval",""),IF(AND($G24&lt;&gt;"",LEN($G24)&lt;&gt;17),"VIN present but not 17 characters",""))="","OK","Review: "&amp;TEXTJOIN(", ",TRUE,IF(COUNTIF('Vehicles'!$A$9:$A$108,$A24)&gt;1,"Duplicate Unit ID",""),IF($F24="","Missing vehicle type",""),IF($I24="","Missing tracking-start odometer",""),IF($J24="","Missing current odometer",""),IF(AND($I24&lt;&gt;"",$J24&lt;&gt;"",$J24&lt;$I24),"Current odometer below tracking-start odometer",""),IF(AND($B24="Active",OR($N24="",$O24="")),"Active vehicle with no applied PM interval",""),IF(AND($G24&lt;&gt;"",LEN($G24)&lt;&gt;17),"VIN present but not 17 characters",""))))</f>
        <v/>
      </c>
    </row>
    <row r="25">
      <c r="A25" s="25" t="n"/>
      <c r="B25" s="25" t="n"/>
      <c r="C25" s="32" t="n"/>
      <c r="D25" s="25" t="n"/>
      <c r="E25" s="25" t="n"/>
      <c r="F25" s="25" t="n"/>
      <c r="G25" s="25" t="n"/>
      <c r="H25" s="25" t="n"/>
      <c r="I25" s="27" t="n"/>
      <c r="J25" s="27" t="n"/>
      <c r="K25" s="25" t="n"/>
      <c r="L25" s="27" t="n"/>
      <c r="M25" s="32" t="n"/>
      <c r="N25" s="30">
        <f>IF($A25="","",IF($L25&lt;&gt;"",$L25,IFERROR(INDEX('Settings'!$E$5:$E$8,MATCH($F25,'Settings'!$D$5:$D$8,0)),"")))</f>
        <v/>
      </c>
      <c r="O25" s="13">
        <f>IF($A25="","",IF($M25&lt;&gt;"",$M25,IFERROR(INDEX('Settings'!$F$5:$F$8,MATCH($F25,'Settings'!$D$5:$D$8,0)),"")))</f>
        <v/>
      </c>
      <c r="P25" s="33">
        <f>IF($A25="","",IF(COUNTIFS('Maintenance Log'!$C$9:$C$108,$A25,'Maintenance Log'!$F$9:$F$108,"Preventive Maintenance")=0,"",IFERROR(MAXIFS('Maintenance Log'!$B$9:$B$108,'Maintenance Log'!$C$9:$C$108,$A25,'Maintenance Log'!$F$9:$F$108,"Preventive Maintenance"),"")))</f>
        <v/>
      </c>
      <c r="Q25" s="30">
        <f>IF($A25="","",IF(COUNTIFS('Maintenance Log'!$C$9:$C$108,$A25,'Maintenance Log'!$F$9:$F$108,"Preventive Maintenance")=0,"",IFERROR(MAXIFS('Maintenance Log'!$E$9:$E$108,'Maintenance Log'!$C$9:$C$108,$A25,'Maintenance Log'!$F$9:$F$108,"Preventive Maintenance"),"")))</f>
        <v/>
      </c>
      <c r="R25" s="33">
        <f>IFERROR(IF($P25="","",EDATE($P25,$O25)),"")</f>
        <v/>
      </c>
      <c r="S25" s="30">
        <f>IFERROR(IF($Q25="","",$Q25+$N25),"")</f>
        <v/>
      </c>
      <c r="T25" s="30">
        <f>IFERROR(IF($S25="","",$S25-$J25),"")</f>
        <v/>
      </c>
      <c r="U25" s="13">
        <f>IFERROR(IF($R25="","",$R25-TODAY()),"")</f>
        <v/>
      </c>
      <c r="V25" s="12">
        <f>IF($A25="","",IF($B25&lt;&gt;"Active","Not Active",IF(OR($P25="",$Q25=""),"No PM History",IF(OR($T25&lt;=0,$U25&lt;=0),"Overdue",IF(OR($T25&lt;='Settings'!$B$8,$U25&lt;='Settings'!$B$9),"Due Soon","Current")))))</f>
        <v/>
      </c>
      <c r="W25" s="14">
        <f>IF($A25="","",IFERROR(SUMIFS('Maintenance Log'!$R$9:$R$108,'Maintenance Log'!$C$9:$C$108,$A25,'Maintenance Log'!$B$9:$B$108,"&gt;="&amp;'Settings'!$B$4,'Maintenance Log'!$B$9:$B$108,"&lt;="&amp;'Settings'!$B$5),0))</f>
        <v/>
      </c>
      <c r="X25" s="31">
        <f>IF($A25="","",IFERROR($W25/SUMIFS('Maintenance Log'!$T$9:$T$108,'Maintenance Log'!$C$9:$C$108,$A25,'Maintenance Log'!$B$9:$B$108,"&gt;="&amp;'Settings'!$B$4,'Maintenance Log'!$B$9:$B$108,"&lt;="&amp;'Settings'!$B$5),""))</f>
        <v/>
      </c>
      <c r="Y25" s="12">
        <f>IF($A25="","",IF(TEXTJOIN(", ",TRUE,IF(COUNTIF('Vehicles'!$A$9:$A$108,$A25)&gt;1,"Duplicate Unit ID",""),IF($F25="","Missing vehicle type",""),IF($I25="","Missing tracking-start odometer",""),IF($J25="","Missing current odometer",""),IF(AND($I25&lt;&gt;"",$J25&lt;&gt;"",$J25&lt;$I25),"Current odometer below tracking-start odometer",""),IF(AND($B25="Active",OR($N25="",$O25="")),"Active vehicle with no applied PM interval",""),IF(AND($G25&lt;&gt;"",LEN($G25)&lt;&gt;17),"VIN present but not 17 characters",""))="","OK","Review: "&amp;TEXTJOIN(", ",TRUE,IF(COUNTIF('Vehicles'!$A$9:$A$108,$A25)&gt;1,"Duplicate Unit ID",""),IF($F25="","Missing vehicle type",""),IF($I25="","Missing tracking-start odometer",""),IF($J25="","Missing current odometer",""),IF(AND($I25&lt;&gt;"",$J25&lt;&gt;"",$J25&lt;$I25),"Current odometer below tracking-start odometer",""),IF(AND($B25="Active",OR($N25="",$O25="")),"Active vehicle with no applied PM interval",""),IF(AND($G25&lt;&gt;"",LEN($G25)&lt;&gt;17),"VIN present but not 17 characters",""))))</f>
        <v/>
      </c>
    </row>
    <row r="26">
      <c r="A26" s="25" t="n"/>
      <c r="B26" s="25" t="n"/>
      <c r="C26" s="32" t="n"/>
      <c r="D26" s="25" t="n"/>
      <c r="E26" s="25" t="n"/>
      <c r="F26" s="25" t="n"/>
      <c r="G26" s="25" t="n"/>
      <c r="H26" s="25" t="n"/>
      <c r="I26" s="27" t="n"/>
      <c r="J26" s="27" t="n"/>
      <c r="K26" s="25" t="n"/>
      <c r="L26" s="27" t="n"/>
      <c r="M26" s="32" t="n"/>
      <c r="N26" s="30">
        <f>IF($A26="","",IF($L26&lt;&gt;"",$L26,IFERROR(INDEX('Settings'!$E$5:$E$8,MATCH($F26,'Settings'!$D$5:$D$8,0)),"")))</f>
        <v/>
      </c>
      <c r="O26" s="13">
        <f>IF($A26="","",IF($M26&lt;&gt;"",$M26,IFERROR(INDEX('Settings'!$F$5:$F$8,MATCH($F26,'Settings'!$D$5:$D$8,0)),"")))</f>
        <v/>
      </c>
      <c r="P26" s="33">
        <f>IF($A26="","",IF(COUNTIFS('Maintenance Log'!$C$9:$C$108,$A26,'Maintenance Log'!$F$9:$F$108,"Preventive Maintenance")=0,"",IFERROR(MAXIFS('Maintenance Log'!$B$9:$B$108,'Maintenance Log'!$C$9:$C$108,$A26,'Maintenance Log'!$F$9:$F$108,"Preventive Maintenance"),"")))</f>
        <v/>
      </c>
      <c r="Q26" s="30">
        <f>IF($A26="","",IF(COUNTIFS('Maintenance Log'!$C$9:$C$108,$A26,'Maintenance Log'!$F$9:$F$108,"Preventive Maintenance")=0,"",IFERROR(MAXIFS('Maintenance Log'!$E$9:$E$108,'Maintenance Log'!$C$9:$C$108,$A26,'Maintenance Log'!$F$9:$F$108,"Preventive Maintenance"),"")))</f>
        <v/>
      </c>
      <c r="R26" s="33">
        <f>IFERROR(IF($P26="","",EDATE($P26,$O26)),"")</f>
        <v/>
      </c>
      <c r="S26" s="30">
        <f>IFERROR(IF($Q26="","",$Q26+$N26),"")</f>
        <v/>
      </c>
      <c r="T26" s="30">
        <f>IFERROR(IF($S26="","",$S26-$J26),"")</f>
        <v/>
      </c>
      <c r="U26" s="13">
        <f>IFERROR(IF($R26="","",$R26-TODAY()),"")</f>
        <v/>
      </c>
      <c r="V26" s="12">
        <f>IF($A26="","",IF($B26&lt;&gt;"Active","Not Active",IF(OR($P26="",$Q26=""),"No PM History",IF(OR($T26&lt;=0,$U26&lt;=0),"Overdue",IF(OR($T26&lt;='Settings'!$B$8,$U26&lt;='Settings'!$B$9),"Due Soon","Current")))))</f>
        <v/>
      </c>
      <c r="W26" s="14">
        <f>IF($A26="","",IFERROR(SUMIFS('Maintenance Log'!$R$9:$R$108,'Maintenance Log'!$C$9:$C$108,$A26,'Maintenance Log'!$B$9:$B$108,"&gt;="&amp;'Settings'!$B$4,'Maintenance Log'!$B$9:$B$108,"&lt;="&amp;'Settings'!$B$5),0))</f>
        <v/>
      </c>
      <c r="X26" s="31">
        <f>IF($A26="","",IFERROR($W26/SUMIFS('Maintenance Log'!$T$9:$T$108,'Maintenance Log'!$C$9:$C$108,$A26,'Maintenance Log'!$B$9:$B$108,"&gt;="&amp;'Settings'!$B$4,'Maintenance Log'!$B$9:$B$108,"&lt;="&amp;'Settings'!$B$5),""))</f>
        <v/>
      </c>
      <c r="Y26" s="12">
        <f>IF($A26="","",IF(TEXTJOIN(", ",TRUE,IF(COUNTIF('Vehicles'!$A$9:$A$108,$A26)&gt;1,"Duplicate Unit ID",""),IF($F26="","Missing vehicle type",""),IF($I26="","Missing tracking-start odometer",""),IF($J26="","Missing current odometer",""),IF(AND($I26&lt;&gt;"",$J26&lt;&gt;"",$J26&lt;$I26),"Current odometer below tracking-start odometer",""),IF(AND($B26="Active",OR($N26="",$O26="")),"Active vehicle with no applied PM interval",""),IF(AND($G26&lt;&gt;"",LEN($G26)&lt;&gt;17),"VIN present but not 17 characters",""))="","OK","Review: "&amp;TEXTJOIN(", ",TRUE,IF(COUNTIF('Vehicles'!$A$9:$A$108,$A26)&gt;1,"Duplicate Unit ID",""),IF($F26="","Missing vehicle type",""),IF($I26="","Missing tracking-start odometer",""),IF($J26="","Missing current odometer",""),IF(AND($I26&lt;&gt;"",$J26&lt;&gt;"",$J26&lt;$I26),"Current odometer below tracking-start odometer",""),IF(AND($B26="Active",OR($N26="",$O26="")),"Active vehicle with no applied PM interval",""),IF(AND($G26&lt;&gt;"",LEN($G26)&lt;&gt;17),"VIN present but not 17 characters",""))))</f>
        <v/>
      </c>
    </row>
    <row r="27">
      <c r="A27" s="25" t="n"/>
      <c r="B27" s="25" t="n"/>
      <c r="C27" s="32" t="n"/>
      <c r="D27" s="25" t="n"/>
      <c r="E27" s="25" t="n"/>
      <c r="F27" s="25" t="n"/>
      <c r="G27" s="25" t="n"/>
      <c r="H27" s="25" t="n"/>
      <c r="I27" s="27" t="n"/>
      <c r="J27" s="27" t="n"/>
      <c r="K27" s="25" t="n"/>
      <c r="L27" s="27" t="n"/>
      <c r="M27" s="32" t="n"/>
      <c r="N27" s="30">
        <f>IF($A27="","",IF($L27&lt;&gt;"",$L27,IFERROR(INDEX('Settings'!$E$5:$E$8,MATCH($F27,'Settings'!$D$5:$D$8,0)),"")))</f>
        <v/>
      </c>
      <c r="O27" s="13">
        <f>IF($A27="","",IF($M27&lt;&gt;"",$M27,IFERROR(INDEX('Settings'!$F$5:$F$8,MATCH($F27,'Settings'!$D$5:$D$8,0)),"")))</f>
        <v/>
      </c>
      <c r="P27" s="33">
        <f>IF($A27="","",IF(COUNTIFS('Maintenance Log'!$C$9:$C$108,$A27,'Maintenance Log'!$F$9:$F$108,"Preventive Maintenance")=0,"",IFERROR(MAXIFS('Maintenance Log'!$B$9:$B$108,'Maintenance Log'!$C$9:$C$108,$A27,'Maintenance Log'!$F$9:$F$108,"Preventive Maintenance"),"")))</f>
        <v/>
      </c>
      <c r="Q27" s="30">
        <f>IF($A27="","",IF(COUNTIFS('Maintenance Log'!$C$9:$C$108,$A27,'Maintenance Log'!$F$9:$F$108,"Preventive Maintenance")=0,"",IFERROR(MAXIFS('Maintenance Log'!$E$9:$E$108,'Maintenance Log'!$C$9:$C$108,$A27,'Maintenance Log'!$F$9:$F$108,"Preventive Maintenance"),"")))</f>
        <v/>
      </c>
      <c r="R27" s="33">
        <f>IFERROR(IF($P27="","",EDATE($P27,$O27)),"")</f>
        <v/>
      </c>
      <c r="S27" s="30">
        <f>IFERROR(IF($Q27="","",$Q27+$N27),"")</f>
        <v/>
      </c>
      <c r="T27" s="30">
        <f>IFERROR(IF($S27="","",$S27-$J27),"")</f>
        <v/>
      </c>
      <c r="U27" s="13">
        <f>IFERROR(IF($R27="","",$R27-TODAY()),"")</f>
        <v/>
      </c>
      <c r="V27" s="12">
        <f>IF($A27="","",IF($B27&lt;&gt;"Active","Not Active",IF(OR($P27="",$Q27=""),"No PM History",IF(OR($T27&lt;=0,$U27&lt;=0),"Overdue",IF(OR($T27&lt;='Settings'!$B$8,$U27&lt;='Settings'!$B$9),"Due Soon","Current")))))</f>
        <v/>
      </c>
      <c r="W27" s="14">
        <f>IF($A27="","",IFERROR(SUMIFS('Maintenance Log'!$R$9:$R$108,'Maintenance Log'!$C$9:$C$108,$A27,'Maintenance Log'!$B$9:$B$108,"&gt;="&amp;'Settings'!$B$4,'Maintenance Log'!$B$9:$B$108,"&lt;="&amp;'Settings'!$B$5),0))</f>
        <v/>
      </c>
      <c r="X27" s="31">
        <f>IF($A27="","",IFERROR($W27/SUMIFS('Maintenance Log'!$T$9:$T$108,'Maintenance Log'!$C$9:$C$108,$A27,'Maintenance Log'!$B$9:$B$108,"&gt;="&amp;'Settings'!$B$4,'Maintenance Log'!$B$9:$B$108,"&lt;="&amp;'Settings'!$B$5),""))</f>
        <v/>
      </c>
      <c r="Y27" s="12">
        <f>IF($A27="","",IF(TEXTJOIN(", ",TRUE,IF(COUNTIF('Vehicles'!$A$9:$A$108,$A27)&gt;1,"Duplicate Unit ID",""),IF($F27="","Missing vehicle type",""),IF($I27="","Missing tracking-start odometer",""),IF($J27="","Missing current odometer",""),IF(AND($I27&lt;&gt;"",$J27&lt;&gt;"",$J27&lt;$I27),"Current odometer below tracking-start odometer",""),IF(AND($B27="Active",OR($N27="",$O27="")),"Active vehicle with no applied PM interval",""),IF(AND($G27&lt;&gt;"",LEN($G27)&lt;&gt;17),"VIN present but not 17 characters",""))="","OK","Review: "&amp;TEXTJOIN(", ",TRUE,IF(COUNTIF('Vehicles'!$A$9:$A$108,$A27)&gt;1,"Duplicate Unit ID",""),IF($F27="","Missing vehicle type",""),IF($I27="","Missing tracking-start odometer",""),IF($J27="","Missing current odometer",""),IF(AND($I27&lt;&gt;"",$J27&lt;&gt;"",$J27&lt;$I27),"Current odometer below tracking-start odometer",""),IF(AND($B27="Active",OR($N27="",$O27="")),"Active vehicle with no applied PM interval",""),IF(AND($G27&lt;&gt;"",LEN($G27)&lt;&gt;17),"VIN present but not 17 characters",""))))</f>
        <v/>
      </c>
    </row>
    <row r="28">
      <c r="A28" s="25" t="n"/>
      <c r="B28" s="25" t="n"/>
      <c r="C28" s="32" t="n"/>
      <c r="D28" s="25" t="n"/>
      <c r="E28" s="25" t="n"/>
      <c r="F28" s="25" t="n"/>
      <c r="G28" s="25" t="n"/>
      <c r="H28" s="25" t="n"/>
      <c r="I28" s="27" t="n"/>
      <c r="J28" s="27" t="n"/>
      <c r="K28" s="25" t="n"/>
      <c r="L28" s="27" t="n"/>
      <c r="M28" s="32" t="n"/>
      <c r="N28" s="30">
        <f>IF($A28="","",IF($L28&lt;&gt;"",$L28,IFERROR(INDEX('Settings'!$E$5:$E$8,MATCH($F28,'Settings'!$D$5:$D$8,0)),"")))</f>
        <v/>
      </c>
      <c r="O28" s="13">
        <f>IF($A28="","",IF($M28&lt;&gt;"",$M28,IFERROR(INDEX('Settings'!$F$5:$F$8,MATCH($F28,'Settings'!$D$5:$D$8,0)),"")))</f>
        <v/>
      </c>
      <c r="P28" s="33">
        <f>IF($A28="","",IF(COUNTIFS('Maintenance Log'!$C$9:$C$108,$A28,'Maintenance Log'!$F$9:$F$108,"Preventive Maintenance")=0,"",IFERROR(MAXIFS('Maintenance Log'!$B$9:$B$108,'Maintenance Log'!$C$9:$C$108,$A28,'Maintenance Log'!$F$9:$F$108,"Preventive Maintenance"),"")))</f>
        <v/>
      </c>
      <c r="Q28" s="30">
        <f>IF($A28="","",IF(COUNTIFS('Maintenance Log'!$C$9:$C$108,$A28,'Maintenance Log'!$F$9:$F$108,"Preventive Maintenance")=0,"",IFERROR(MAXIFS('Maintenance Log'!$E$9:$E$108,'Maintenance Log'!$C$9:$C$108,$A28,'Maintenance Log'!$F$9:$F$108,"Preventive Maintenance"),"")))</f>
        <v/>
      </c>
      <c r="R28" s="33">
        <f>IFERROR(IF($P28="","",EDATE($P28,$O28)),"")</f>
        <v/>
      </c>
      <c r="S28" s="30">
        <f>IFERROR(IF($Q28="","",$Q28+$N28),"")</f>
        <v/>
      </c>
      <c r="T28" s="30">
        <f>IFERROR(IF($S28="","",$S28-$J28),"")</f>
        <v/>
      </c>
      <c r="U28" s="13">
        <f>IFERROR(IF($R28="","",$R28-TODAY()),"")</f>
        <v/>
      </c>
      <c r="V28" s="12">
        <f>IF($A28="","",IF($B28&lt;&gt;"Active","Not Active",IF(OR($P28="",$Q28=""),"No PM History",IF(OR($T28&lt;=0,$U28&lt;=0),"Overdue",IF(OR($T28&lt;='Settings'!$B$8,$U28&lt;='Settings'!$B$9),"Due Soon","Current")))))</f>
        <v/>
      </c>
      <c r="W28" s="14">
        <f>IF($A28="","",IFERROR(SUMIFS('Maintenance Log'!$R$9:$R$108,'Maintenance Log'!$C$9:$C$108,$A28,'Maintenance Log'!$B$9:$B$108,"&gt;="&amp;'Settings'!$B$4,'Maintenance Log'!$B$9:$B$108,"&lt;="&amp;'Settings'!$B$5),0))</f>
        <v/>
      </c>
      <c r="X28" s="31">
        <f>IF($A28="","",IFERROR($W28/SUMIFS('Maintenance Log'!$T$9:$T$108,'Maintenance Log'!$C$9:$C$108,$A28,'Maintenance Log'!$B$9:$B$108,"&gt;="&amp;'Settings'!$B$4,'Maintenance Log'!$B$9:$B$108,"&lt;="&amp;'Settings'!$B$5),""))</f>
        <v/>
      </c>
      <c r="Y28" s="12">
        <f>IF($A28="","",IF(TEXTJOIN(", ",TRUE,IF(COUNTIF('Vehicles'!$A$9:$A$108,$A28)&gt;1,"Duplicate Unit ID",""),IF($F28="","Missing vehicle type",""),IF($I28="","Missing tracking-start odometer",""),IF($J28="","Missing current odometer",""),IF(AND($I28&lt;&gt;"",$J28&lt;&gt;"",$J28&lt;$I28),"Current odometer below tracking-start odometer",""),IF(AND($B28="Active",OR($N28="",$O28="")),"Active vehicle with no applied PM interval",""),IF(AND($G28&lt;&gt;"",LEN($G28)&lt;&gt;17),"VIN present but not 17 characters",""))="","OK","Review: "&amp;TEXTJOIN(", ",TRUE,IF(COUNTIF('Vehicles'!$A$9:$A$108,$A28)&gt;1,"Duplicate Unit ID",""),IF($F28="","Missing vehicle type",""),IF($I28="","Missing tracking-start odometer",""),IF($J28="","Missing current odometer",""),IF(AND($I28&lt;&gt;"",$J28&lt;&gt;"",$J28&lt;$I28),"Current odometer below tracking-start odometer",""),IF(AND($B28="Active",OR($N28="",$O28="")),"Active vehicle with no applied PM interval",""),IF(AND($G28&lt;&gt;"",LEN($G28)&lt;&gt;17),"VIN present but not 17 characters",""))))</f>
        <v/>
      </c>
    </row>
    <row r="29">
      <c r="A29" s="25" t="n"/>
      <c r="B29" s="25" t="n"/>
      <c r="C29" s="32" t="n"/>
      <c r="D29" s="25" t="n"/>
      <c r="E29" s="25" t="n"/>
      <c r="F29" s="25" t="n"/>
      <c r="G29" s="25" t="n"/>
      <c r="H29" s="25" t="n"/>
      <c r="I29" s="27" t="n"/>
      <c r="J29" s="27" t="n"/>
      <c r="K29" s="25" t="n"/>
      <c r="L29" s="27" t="n"/>
      <c r="M29" s="32" t="n"/>
      <c r="N29" s="30">
        <f>IF($A29="","",IF($L29&lt;&gt;"",$L29,IFERROR(INDEX('Settings'!$E$5:$E$8,MATCH($F29,'Settings'!$D$5:$D$8,0)),"")))</f>
        <v/>
      </c>
      <c r="O29" s="13">
        <f>IF($A29="","",IF($M29&lt;&gt;"",$M29,IFERROR(INDEX('Settings'!$F$5:$F$8,MATCH($F29,'Settings'!$D$5:$D$8,0)),"")))</f>
        <v/>
      </c>
      <c r="P29" s="33">
        <f>IF($A29="","",IF(COUNTIFS('Maintenance Log'!$C$9:$C$108,$A29,'Maintenance Log'!$F$9:$F$108,"Preventive Maintenance")=0,"",IFERROR(MAXIFS('Maintenance Log'!$B$9:$B$108,'Maintenance Log'!$C$9:$C$108,$A29,'Maintenance Log'!$F$9:$F$108,"Preventive Maintenance"),"")))</f>
        <v/>
      </c>
      <c r="Q29" s="30">
        <f>IF($A29="","",IF(COUNTIFS('Maintenance Log'!$C$9:$C$108,$A29,'Maintenance Log'!$F$9:$F$108,"Preventive Maintenance")=0,"",IFERROR(MAXIFS('Maintenance Log'!$E$9:$E$108,'Maintenance Log'!$C$9:$C$108,$A29,'Maintenance Log'!$F$9:$F$108,"Preventive Maintenance"),"")))</f>
        <v/>
      </c>
      <c r="R29" s="33">
        <f>IFERROR(IF($P29="","",EDATE($P29,$O29)),"")</f>
        <v/>
      </c>
      <c r="S29" s="30">
        <f>IFERROR(IF($Q29="","",$Q29+$N29),"")</f>
        <v/>
      </c>
      <c r="T29" s="30">
        <f>IFERROR(IF($S29="","",$S29-$J29),"")</f>
        <v/>
      </c>
      <c r="U29" s="13">
        <f>IFERROR(IF($R29="","",$R29-TODAY()),"")</f>
        <v/>
      </c>
      <c r="V29" s="12">
        <f>IF($A29="","",IF($B29&lt;&gt;"Active","Not Active",IF(OR($P29="",$Q29=""),"No PM History",IF(OR($T29&lt;=0,$U29&lt;=0),"Overdue",IF(OR($T29&lt;='Settings'!$B$8,$U29&lt;='Settings'!$B$9),"Due Soon","Current")))))</f>
        <v/>
      </c>
      <c r="W29" s="14">
        <f>IF($A29="","",IFERROR(SUMIFS('Maintenance Log'!$R$9:$R$108,'Maintenance Log'!$C$9:$C$108,$A29,'Maintenance Log'!$B$9:$B$108,"&gt;="&amp;'Settings'!$B$4,'Maintenance Log'!$B$9:$B$108,"&lt;="&amp;'Settings'!$B$5),0))</f>
        <v/>
      </c>
      <c r="X29" s="31">
        <f>IF($A29="","",IFERROR($W29/SUMIFS('Maintenance Log'!$T$9:$T$108,'Maintenance Log'!$C$9:$C$108,$A29,'Maintenance Log'!$B$9:$B$108,"&gt;="&amp;'Settings'!$B$4,'Maintenance Log'!$B$9:$B$108,"&lt;="&amp;'Settings'!$B$5),""))</f>
        <v/>
      </c>
      <c r="Y29" s="12">
        <f>IF($A29="","",IF(TEXTJOIN(", ",TRUE,IF(COUNTIF('Vehicles'!$A$9:$A$108,$A29)&gt;1,"Duplicate Unit ID",""),IF($F29="","Missing vehicle type",""),IF($I29="","Missing tracking-start odometer",""),IF($J29="","Missing current odometer",""),IF(AND($I29&lt;&gt;"",$J29&lt;&gt;"",$J29&lt;$I29),"Current odometer below tracking-start odometer",""),IF(AND($B29="Active",OR($N29="",$O29="")),"Active vehicle with no applied PM interval",""),IF(AND($G29&lt;&gt;"",LEN($G29)&lt;&gt;17),"VIN present but not 17 characters",""))="","OK","Review: "&amp;TEXTJOIN(", ",TRUE,IF(COUNTIF('Vehicles'!$A$9:$A$108,$A29)&gt;1,"Duplicate Unit ID",""),IF($F29="","Missing vehicle type",""),IF($I29="","Missing tracking-start odometer",""),IF($J29="","Missing current odometer",""),IF(AND($I29&lt;&gt;"",$J29&lt;&gt;"",$J29&lt;$I29),"Current odometer below tracking-start odometer",""),IF(AND($B29="Active",OR($N29="",$O29="")),"Active vehicle with no applied PM interval",""),IF(AND($G29&lt;&gt;"",LEN($G29)&lt;&gt;17),"VIN present but not 17 characters",""))))</f>
        <v/>
      </c>
    </row>
    <row r="30">
      <c r="A30" s="25" t="n"/>
      <c r="B30" s="25" t="n"/>
      <c r="C30" s="32" t="n"/>
      <c r="D30" s="25" t="n"/>
      <c r="E30" s="25" t="n"/>
      <c r="F30" s="25" t="n"/>
      <c r="G30" s="25" t="n"/>
      <c r="H30" s="25" t="n"/>
      <c r="I30" s="27" t="n"/>
      <c r="J30" s="27" t="n"/>
      <c r="K30" s="25" t="n"/>
      <c r="L30" s="27" t="n"/>
      <c r="M30" s="32" t="n"/>
      <c r="N30" s="30">
        <f>IF($A30="","",IF($L30&lt;&gt;"",$L30,IFERROR(INDEX('Settings'!$E$5:$E$8,MATCH($F30,'Settings'!$D$5:$D$8,0)),"")))</f>
        <v/>
      </c>
      <c r="O30" s="13">
        <f>IF($A30="","",IF($M30&lt;&gt;"",$M30,IFERROR(INDEX('Settings'!$F$5:$F$8,MATCH($F30,'Settings'!$D$5:$D$8,0)),"")))</f>
        <v/>
      </c>
      <c r="P30" s="33">
        <f>IF($A30="","",IF(COUNTIFS('Maintenance Log'!$C$9:$C$108,$A30,'Maintenance Log'!$F$9:$F$108,"Preventive Maintenance")=0,"",IFERROR(MAXIFS('Maintenance Log'!$B$9:$B$108,'Maintenance Log'!$C$9:$C$108,$A30,'Maintenance Log'!$F$9:$F$108,"Preventive Maintenance"),"")))</f>
        <v/>
      </c>
      <c r="Q30" s="30">
        <f>IF($A30="","",IF(COUNTIFS('Maintenance Log'!$C$9:$C$108,$A30,'Maintenance Log'!$F$9:$F$108,"Preventive Maintenance")=0,"",IFERROR(MAXIFS('Maintenance Log'!$E$9:$E$108,'Maintenance Log'!$C$9:$C$108,$A30,'Maintenance Log'!$F$9:$F$108,"Preventive Maintenance"),"")))</f>
        <v/>
      </c>
      <c r="R30" s="33">
        <f>IFERROR(IF($P30="","",EDATE($P30,$O30)),"")</f>
        <v/>
      </c>
      <c r="S30" s="30">
        <f>IFERROR(IF($Q30="","",$Q30+$N30),"")</f>
        <v/>
      </c>
      <c r="T30" s="30">
        <f>IFERROR(IF($S30="","",$S30-$J30),"")</f>
        <v/>
      </c>
      <c r="U30" s="13">
        <f>IFERROR(IF($R30="","",$R30-TODAY()),"")</f>
        <v/>
      </c>
      <c r="V30" s="12">
        <f>IF($A30="","",IF($B30&lt;&gt;"Active","Not Active",IF(OR($P30="",$Q30=""),"No PM History",IF(OR($T30&lt;=0,$U30&lt;=0),"Overdue",IF(OR($T30&lt;='Settings'!$B$8,$U30&lt;='Settings'!$B$9),"Due Soon","Current")))))</f>
        <v/>
      </c>
      <c r="W30" s="14">
        <f>IF($A30="","",IFERROR(SUMIFS('Maintenance Log'!$R$9:$R$108,'Maintenance Log'!$C$9:$C$108,$A30,'Maintenance Log'!$B$9:$B$108,"&gt;="&amp;'Settings'!$B$4,'Maintenance Log'!$B$9:$B$108,"&lt;="&amp;'Settings'!$B$5),0))</f>
        <v/>
      </c>
      <c r="X30" s="31">
        <f>IF($A30="","",IFERROR($W30/SUMIFS('Maintenance Log'!$T$9:$T$108,'Maintenance Log'!$C$9:$C$108,$A30,'Maintenance Log'!$B$9:$B$108,"&gt;="&amp;'Settings'!$B$4,'Maintenance Log'!$B$9:$B$108,"&lt;="&amp;'Settings'!$B$5),""))</f>
        <v/>
      </c>
      <c r="Y30" s="12">
        <f>IF($A30="","",IF(TEXTJOIN(", ",TRUE,IF(COUNTIF('Vehicles'!$A$9:$A$108,$A30)&gt;1,"Duplicate Unit ID",""),IF($F30="","Missing vehicle type",""),IF($I30="","Missing tracking-start odometer",""),IF($J30="","Missing current odometer",""),IF(AND($I30&lt;&gt;"",$J30&lt;&gt;"",$J30&lt;$I30),"Current odometer below tracking-start odometer",""),IF(AND($B30="Active",OR($N30="",$O30="")),"Active vehicle with no applied PM interval",""),IF(AND($G30&lt;&gt;"",LEN($G30)&lt;&gt;17),"VIN present but not 17 characters",""))="","OK","Review: "&amp;TEXTJOIN(", ",TRUE,IF(COUNTIF('Vehicles'!$A$9:$A$108,$A30)&gt;1,"Duplicate Unit ID",""),IF($F30="","Missing vehicle type",""),IF($I30="","Missing tracking-start odometer",""),IF($J30="","Missing current odometer",""),IF(AND($I30&lt;&gt;"",$J30&lt;&gt;"",$J30&lt;$I30),"Current odometer below tracking-start odometer",""),IF(AND($B30="Active",OR($N30="",$O30="")),"Active vehicle with no applied PM interval",""),IF(AND($G30&lt;&gt;"",LEN($G30)&lt;&gt;17),"VIN present but not 17 characters",""))))</f>
        <v/>
      </c>
    </row>
    <row r="31">
      <c r="A31" s="25" t="n"/>
      <c r="B31" s="25" t="n"/>
      <c r="C31" s="32" t="n"/>
      <c r="D31" s="25" t="n"/>
      <c r="E31" s="25" t="n"/>
      <c r="F31" s="25" t="n"/>
      <c r="G31" s="25" t="n"/>
      <c r="H31" s="25" t="n"/>
      <c r="I31" s="27" t="n"/>
      <c r="J31" s="27" t="n"/>
      <c r="K31" s="25" t="n"/>
      <c r="L31" s="27" t="n"/>
      <c r="M31" s="32" t="n"/>
      <c r="N31" s="30">
        <f>IF($A31="","",IF($L31&lt;&gt;"",$L31,IFERROR(INDEX('Settings'!$E$5:$E$8,MATCH($F31,'Settings'!$D$5:$D$8,0)),"")))</f>
        <v/>
      </c>
      <c r="O31" s="13">
        <f>IF($A31="","",IF($M31&lt;&gt;"",$M31,IFERROR(INDEX('Settings'!$F$5:$F$8,MATCH($F31,'Settings'!$D$5:$D$8,0)),"")))</f>
        <v/>
      </c>
      <c r="P31" s="33">
        <f>IF($A31="","",IF(COUNTIFS('Maintenance Log'!$C$9:$C$108,$A31,'Maintenance Log'!$F$9:$F$108,"Preventive Maintenance")=0,"",IFERROR(MAXIFS('Maintenance Log'!$B$9:$B$108,'Maintenance Log'!$C$9:$C$108,$A31,'Maintenance Log'!$F$9:$F$108,"Preventive Maintenance"),"")))</f>
        <v/>
      </c>
      <c r="Q31" s="30">
        <f>IF($A31="","",IF(COUNTIFS('Maintenance Log'!$C$9:$C$108,$A31,'Maintenance Log'!$F$9:$F$108,"Preventive Maintenance")=0,"",IFERROR(MAXIFS('Maintenance Log'!$E$9:$E$108,'Maintenance Log'!$C$9:$C$108,$A31,'Maintenance Log'!$F$9:$F$108,"Preventive Maintenance"),"")))</f>
        <v/>
      </c>
      <c r="R31" s="33">
        <f>IFERROR(IF($P31="","",EDATE($P31,$O31)),"")</f>
        <v/>
      </c>
      <c r="S31" s="30">
        <f>IFERROR(IF($Q31="","",$Q31+$N31),"")</f>
        <v/>
      </c>
      <c r="T31" s="30">
        <f>IFERROR(IF($S31="","",$S31-$J31),"")</f>
        <v/>
      </c>
      <c r="U31" s="13">
        <f>IFERROR(IF($R31="","",$R31-TODAY()),"")</f>
        <v/>
      </c>
      <c r="V31" s="12">
        <f>IF($A31="","",IF($B31&lt;&gt;"Active","Not Active",IF(OR($P31="",$Q31=""),"No PM History",IF(OR($T31&lt;=0,$U31&lt;=0),"Overdue",IF(OR($T31&lt;='Settings'!$B$8,$U31&lt;='Settings'!$B$9),"Due Soon","Current")))))</f>
        <v/>
      </c>
      <c r="W31" s="14">
        <f>IF($A31="","",IFERROR(SUMIFS('Maintenance Log'!$R$9:$R$108,'Maintenance Log'!$C$9:$C$108,$A31,'Maintenance Log'!$B$9:$B$108,"&gt;="&amp;'Settings'!$B$4,'Maintenance Log'!$B$9:$B$108,"&lt;="&amp;'Settings'!$B$5),0))</f>
        <v/>
      </c>
      <c r="X31" s="31">
        <f>IF($A31="","",IFERROR($W31/SUMIFS('Maintenance Log'!$T$9:$T$108,'Maintenance Log'!$C$9:$C$108,$A31,'Maintenance Log'!$B$9:$B$108,"&gt;="&amp;'Settings'!$B$4,'Maintenance Log'!$B$9:$B$108,"&lt;="&amp;'Settings'!$B$5),""))</f>
        <v/>
      </c>
      <c r="Y31" s="12">
        <f>IF($A31="","",IF(TEXTJOIN(", ",TRUE,IF(COUNTIF('Vehicles'!$A$9:$A$108,$A31)&gt;1,"Duplicate Unit ID",""),IF($F31="","Missing vehicle type",""),IF($I31="","Missing tracking-start odometer",""),IF($J31="","Missing current odometer",""),IF(AND($I31&lt;&gt;"",$J31&lt;&gt;"",$J31&lt;$I31),"Current odometer below tracking-start odometer",""),IF(AND($B31="Active",OR($N31="",$O31="")),"Active vehicle with no applied PM interval",""),IF(AND($G31&lt;&gt;"",LEN($G31)&lt;&gt;17),"VIN present but not 17 characters",""))="","OK","Review: "&amp;TEXTJOIN(", ",TRUE,IF(COUNTIF('Vehicles'!$A$9:$A$108,$A31)&gt;1,"Duplicate Unit ID",""),IF($F31="","Missing vehicle type",""),IF($I31="","Missing tracking-start odometer",""),IF($J31="","Missing current odometer",""),IF(AND($I31&lt;&gt;"",$J31&lt;&gt;"",$J31&lt;$I31),"Current odometer below tracking-start odometer",""),IF(AND($B31="Active",OR($N31="",$O31="")),"Active vehicle with no applied PM interval",""),IF(AND($G31&lt;&gt;"",LEN($G31)&lt;&gt;17),"VIN present but not 17 characters",""))))</f>
        <v/>
      </c>
    </row>
    <row r="32">
      <c r="A32" s="25" t="n"/>
      <c r="B32" s="25" t="n"/>
      <c r="C32" s="32" t="n"/>
      <c r="D32" s="25" t="n"/>
      <c r="E32" s="25" t="n"/>
      <c r="F32" s="25" t="n"/>
      <c r="G32" s="25" t="n"/>
      <c r="H32" s="25" t="n"/>
      <c r="I32" s="27" t="n"/>
      <c r="J32" s="27" t="n"/>
      <c r="K32" s="25" t="n"/>
      <c r="L32" s="27" t="n"/>
      <c r="M32" s="32" t="n"/>
      <c r="N32" s="30">
        <f>IF($A32="","",IF($L32&lt;&gt;"",$L32,IFERROR(INDEX('Settings'!$E$5:$E$8,MATCH($F32,'Settings'!$D$5:$D$8,0)),"")))</f>
        <v/>
      </c>
      <c r="O32" s="13">
        <f>IF($A32="","",IF($M32&lt;&gt;"",$M32,IFERROR(INDEX('Settings'!$F$5:$F$8,MATCH($F32,'Settings'!$D$5:$D$8,0)),"")))</f>
        <v/>
      </c>
      <c r="P32" s="33">
        <f>IF($A32="","",IF(COUNTIFS('Maintenance Log'!$C$9:$C$108,$A32,'Maintenance Log'!$F$9:$F$108,"Preventive Maintenance")=0,"",IFERROR(MAXIFS('Maintenance Log'!$B$9:$B$108,'Maintenance Log'!$C$9:$C$108,$A32,'Maintenance Log'!$F$9:$F$108,"Preventive Maintenance"),"")))</f>
        <v/>
      </c>
      <c r="Q32" s="30">
        <f>IF($A32="","",IF(COUNTIFS('Maintenance Log'!$C$9:$C$108,$A32,'Maintenance Log'!$F$9:$F$108,"Preventive Maintenance")=0,"",IFERROR(MAXIFS('Maintenance Log'!$E$9:$E$108,'Maintenance Log'!$C$9:$C$108,$A32,'Maintenance Log'!$F$9:$F$108,"Preventive Maintenance"),"")))</f>
        <v/>
      </c>
      <c r="R32" s="33">
        <f>IFERROR(IF($P32="","",EDATE($P32,$O32)),"")</f>
        <v/>
      </c>
      <c r="S32" s="30">
        <f>IFERROR(IF($Q32="","",$Q32+$N32),"")</f>
        <v/>
      </c>
      <c r="T32" s="30">
        <f>IFERROR(IF($S32="","",$S32-$J32),"")</f>
        <v/>
      </c>
      <c r="U32" s="13">
        <f>IFERROR(IF($R32="","",$R32-TODAY()),"")</f>
        <v/>
      </c>
      <c r="V32" s="12">
        <f>IF($A32="","",IF($B32&lt;&gt;"Active","Not Active",IF(OR($P32="",$Q32=""),"No PM History",IF(OR($T32&lt;=0,$U32&lt;=0),"Overdue",IF(OR($T32&lt;='Settings'!$B$8,$U32&lt;='Settings'!$B$9),"Due Soon","Current")))))</f>
        <v/>
      </c>
      <c r="W32" s="14">
        <f>IF($A32="","",IFERROR(SUMIFS('Maintenance Log'!$R$9:$R$108,'Maintenance Log'!$C$9:$C$108,$A32,'Maintenance Log'!$B$9:$B$108,"&gt;="&amp;'Settings'!$B$4,'Maintenance Log'!$B$9:$B$108,"&lt;="&amp;'Settings'!$B$5),0))</f>
        <v/>
      </c>
      <c r="X32" s="31">
        <f>IF($A32="","",IFERROR($W32/SUMIFS('Maintenance Log'!$T$9:$T$108,'Maintenance Log'!$C$9:$C$108,$A32,'Maintenance Log'!$B$9:$B$108,"&gt;="&amp;'Settings'!$B$4,'Maintenance Log'!$B$9:$B$108,"&lt;="&amp;'Settings'!$B$5),""))</f>
        <v/>
      </c>
      <c r="Y32" s="12">
        <f>IF($A32="","",IF(TEXTJOIN(", ",TRUE,IF(COUNTIF('Vehicles'!$A$9:$A$108,$A32)&gt;1,"Duplicate Unit ID",""),IF($F32="","Missing vehicle type",""),IF($I32="","Missing tracking-start odometer",""),IF($J32="","Missing current odometer",""),IF(AND($I32&lt;&gt;"",$J32&lt;&gt;"",$J32&lt;$I32),"Current odometer below tracking-start odometer",""),IF(AND($B32="Active",OR($N32="",$O32="")),"Active vehicle with no applied PM interval",""),IF(AND($G32&lt;&gt;"",LEN($G32)&lt;&gt;17),"VIN present but not 17 characters",""))="","OK","Review: "&amp;TEXTJOIN(", ",TRUE,IF(COUNTIF('Vehicles'!$A$9:$A$108,$A32)&gt;1,"Duplicate Unit ID",""),IF($F32="","Missing vehicle type",""),IF($I32="","Missing tracking-start odometer",""),IF($J32="","Missing current odometer",""),IF(AND($I32&lt;&gt;"",$J32&lt;&gt;"",$J32&lt;$I32),"Current odometer below tracking-start odometer",""),IF(AND($B32="Active",OR($N32="",$O32="")),"Active vehicle with no applied PM interval",""),IF(AND($G32&lt;&gt;"",LEN($G32)&lt;&gt;17),"VIN present but not 17 characters",""))))</f>
        <v/>
      </c>
    </row>
    <row r="33">
      <c r="A33" s="25" t="n"/>
      <c r="B33" s="25" t="n"/>
      <c r="C33" s="32" t="n"/>
      <c r="D33" s="25" t="n"/>
      <c r="E33" s="25" t="n"/>
      <c r="F33" s="25" t="n"/>
      <c r="G33" s="25" t="n"/>
      <c r="H33" s="25" t="n"/>
      <c r="I33" s="27" t="n"/>
      <c r="J33" s="27" t="n"/>
      <c r="K33" s="25" t="n"/>
      <c r="L33" s="27" t="n"/>
      <c r="M33" s="32" t="n"/>
      <c r="N33" s="30">
        <f>IF($A33="","",IF($L33&lt;&gt;"",$L33,IFERROR(INDEX('Settings'!$E$5:$E$8,MATCH($F33,'Settings'!$D$5:$D$8,0)),"")))</f>
        <v/>
      </c>
      <c r="O33" s="13">
        <f>IF($A33="","",IF($M33&lt;&gt;"",$M33,IFERROR(INDEX('Settings'!$F$5:$F$8,MATCH($F33,'Settings'!$D$5:$D$8,0)),"")))</f>
        <v/>
      </c>
      <c r="P33" s="33">
        <f>IF($A33="","",IF(COUNTIFS('Maintenance Log'!$C$9:$C$108,$A33,'Maintenance Log'!$F$9:$F$108,"Preventive Maintenance")=0,"",IFERROR(MAXIFS('Maintenance Log'!$B$9:$B$108,'Maintenance Log'!$C$9:$C$108,$A33,'Maintenance Log'!$F$9:$F$108,"Preventive Maintenance"),"")))</f>
        <v/>
      </c>
      <c r="Q33" s="30">
        <f>IF($A33="","",IF(COUNTIFS('Maintenance Log'!$C$9:$C$108,$A33,'Maintenance Log'!$F$9:$F$108,"Preventive Maintenance")=0,"",IFERROR(MAXIFS('Maintenance Log'!$E$9:$E$108,'Maintenance Log'!$C$9:$C$108,$A33,'Maintenance Log'!$F$9:$F$108,"Preventive Maintenance"),"")))</f>
        <v/>
      </c>
      <c r="R33" s="33">
        <f>IFERROR(IF($P33="","",EDATE($P33,$O33)),"")</f>
        <v/>
      </c>
      <c r="S33" s="30">
        <f>IFERROR(IF($Q33="","",$Q33+$N33),"")</f>
        <v/>
      </c>
      <c r="T33" s="30">
        <f>IFERROR(IF($S33="","",$S33-$J33),"")</f>
        <v/>
      </c>
      <c r="U33" s="13">
        <f>IFERROR(IF($R33="","",$R33-TODAY()),"")</f>
        <v/>
      </c>
      <c r="V33" s="12">
        <f>IF($A33="","",IF($B33&lt;&gt;"Active","Not Active",IF(OR($P33="",$Q33=""),"No PM History",IF(OR($T33&lt;=0,$U33&lt;=0),"Overdue",IF(OR($T33&lt;='Settings'!$B$8,$U33&lt;='Settings'!$B$9),"Due Soon","Current")))))</f>
        <v/>
      </c>
      <c r="W33" s="14">
        <f>IF($A33="","",IFERROR(SUMIFS('Maintenance Log'!$R$9:$R$108,'Maintenance Log'!$C$9:$C$108,$A33,'Maintenance Log'!$B$9:$B$108,"&gt;="&amp;'Settings'!$B$4,'Maintenance Log'!$B$9:$B$108,"&lt;="&amp;'Settings'!$B$5),0))</f>
        <v/>
      </c>
      <c r="X33" s="31">
        <f>IF($A33="","",IFERROR($W33/SUMIFS('Maintenance Log'!$T$9:$T$108,'Maintenance Log'!$C$9:$C$108,$A33,'Maintenance Log'!$B$9:$B$108,"&gt;="&amp;'Settings'!$B$4,'Maintenance Log'!$B$9:$B$108,"&lt;="&amp;'Settings'!$B$5),""))</f>
        <v/>
      </c>
      <c r="Y33" s="12">
        <f>IF($A33="","",IF(TEXTJOIN(", ",TRUE,IF(COUNTIF('Vehicles'!$A$9:$A$108,$A33)&gt;1,"Duplicate Unit ID",""),IF($F33="","Missing vehicle type",""),IF($I33="","Missing tracking-start odometer",""),IF($J33="","Missing current odometer",""),IF(AND($I33&lt;&gt;"",$J33&lt;&gt;"",$J33&lt;$I33),"Current odometer below tracking-start odometer",""),IF(AND($B33="Active",OR($N33="",$O33="")),"Active vehicle with no applied PM interval",""),IF(AND($G33&lt;&gt;"",LEN($G33)&lt;&gt;17),"VIN present but not 17 characters",""))="","OK","Review: "&amp;TEXTJOIN(", ",TRUE,IF(COUNTIF('Vehicles'!$A$9:$A$108,$A33)&gt;1,"Duplicate Unit ID",""),IF($F33="","Missing vehicle type",""),IF($I33="","Missing tracking-start odometer",""),IF($J33="","Missing current odometer",""),IF(AND($I33&lt;&gt;"",$J33&lt;&gt;"",$J33&lt;$I33),"Current odometer below tracking-start odometer",""),IF(AND($B33="Active",OR($N33="",$O33="")),"Active vehicle with no applied PM interval",""),IF(AND($G33&lt;&gt;"",LEN($G33)&lt;&gt;17),"VIN present but not 17 characters",""))))</f>
        <v/>
      </c>
    </row>
    <row r="34">
      <c r="A34" s="25" t="n"/>
      <c r="B34" s="25" t="n"/>
      <c r="C34" s="32" t="n"/>
      <c r="D34" s="25" t="n"/>
      <c r="E34" s="25" t="n"/>
      <c r="F34" s="25" t="n"/>
      <c r="G34" s="25" t="n"/>
      <c r="H34" s="25" t="n"/>
      <c r="I34" s="27" t="n"/>
      <c r="J34" s="27" t="n"/>
      <c r="K34" s="25" t="n"/>
      <c r="L34" s="27" t="n"/>
      <c r="M34" s="32" t="n"/>
      <c r="N34" s="30">
        <f>IF($A34="","",IF($L34&lt;&gt;"",$L34,IFERROR(INDEX('Settings'!$E$5:$E$8,MATCH($F34,'Settings'!$D$5:$D$8,0)),"")))</f>
        <v/>
      </c>
      <c r="O34" s="13">
        <f>IF($A34="","",IF($M34&lt;&gt;"",$M34,IFERROR(INDEX('Settings'!$F$5:$F$8,MATCH($F34,'Settings'!$D$5:$D$8,0)),"")))</f>
        <v/>
      </c>
      <c r="P34" s="33">
        <f>IF($A34="","",IF(COUNTIFS('Maintenance Log'!$C$9:$C$108,$A34,'Maintenance Log'!$F$9:$F$108,"Preventive Maintenance")=0,"",IFERROR(MAXIFS('Maintenance Log'!$B$9:$B$108,'Maintenance Log'!$C$9:$C$108,$A34,'Maintenance Log'!$F$9:$F$108,"Preventive Maintenance"),"")))</f>
        <v/>
      </c>
      <c r="Q34" s="30">
        <f>IF($A34="","",IF(COUNTIFS('Maintenance Log'!$C$9:$C$108,$A34,'Maintenance Log'!$F$9:$F$108,"Preventive Maintenance")=0,"",IFERROR(MAXIFS('Maintenance Log'!$E$9:$E$108,'Maintenance Log'!$C$9:$C$108,$A34,'Maintenance Log'!$F$9:$F$108,"Preventive Maintenance"),"")))</f>
        <v/>
      </c>
      <c r="R34" s="33">
        <f>IFERROR(IF($P34="","",EDATE($P34,$O34)),"")</f>
        <v/>
      </c>
      <c r="S34" s="30">
        <f>IFERROR(IF($Q34="","",$Q34+$N34),"")</f>
        <v/>
      </c>
      <c r="T34" s="30">
        <f>IFERROR(IF($S34="","",$S34-$J34),"")</f>
        <v/>
      </c>
      <c r="U34" s="13">
        <f>IFERROR(IF($R34="","",$R34-TODAY()),"")</f>
        <v/>
      </c>
      <c r="V34" s="12">
        <f>IF($A34="","",IF($B34&lt;&gt;"Active","Not Active",IF(OR($P34="",$Q34=""),"No PM History",IF(OR($T34&lt;=0,$U34&lt;=0),"Overdue",IF(OR($T34&lt;='Settings'!$B$8,$U34&lt;='Settings'!$B$9),"Due Soon","Current")))))</f>
        <v/>
      </c>
      <c r="W34" s="14">
        <f>IF($A34="","",IFERROR(SUMIFS('Maintenance Log'!$R$9:$R$108,'Maintenance Log'!$C$9:$C$108,$A34,'Maintenance Log'!$B$9:$B$108,"&gt;="&amp;'Settings'!$B$4,'Maintenance Log'!$B$9:$B$108,"&lt;="&amp;'Settings'!$B$5),0))</f>
        <v/>
      </c>
      <c r="X34" s="31">
        <f>IF($A34="","",IFERROR($W34/SUMIFS('Maintenance Log'!$T$9:$T$108,'Maintenance Log'!$C$9:$C$108,$A34,'Maintenance Log'!$B$9:$B$108,"&gt;="&amp;'Settings'!$B$4,'Maintenance Log'!$B$9:$B$108,"&lt;="&amp;'Settings'!$B$5),""))</f>
        <v/>
      </c>
      <c r="Y34" s="12">
        <f>IF($A34="","",IF(TEXTJOIN(", ",TRUE,IF(COUNTIF('Vehicles'!$A$9:$A$108,$A34)&gt;1,"Duplicate Unit ID",""),IF($F34="","Missing vehicle type",""),IF($I34="","Missing tracking-start odometer",""),IF($J34="","Missing current odometer",""),IF(AND($I34&lt;&gt;"",$J34&lt;&gt;"",$J34&lt;$I34),"Current odometer below tracking-start odometer",""),IF(AND($B34="Active",OR($N34="",$O34="")),"Active vehicle with no applied PM interval",""),IF(AND($G34&lt;&gt;"",LEN($G34)&lt;&gt;17),"VIN present but not 17 characters",""))="","OK","Review: "&amp;TEXTJOIN(", ",TRUE,IF(COUNTIF('Vehicles'!$A$9:$A$108,$A34)&gt;1,"Duplicate Unit ID",""),IF($F34="","Missing vehicle type",""),IF($I34="","Missing tracking-start odometer",""),IF($J34="","Missing current odometer",""),IF(AND($I34&lt;&gt;"",$J34&lt;&gt;"",$J34&lt;$I34),"Current odometer below tracking-start odometer",""),IF(AND($B34="Active",OR($N34="",$O34="")),"Active vehicle with no applied PM interval",""),IF(AND($G34&lt;&gt;"",LEN($G34)&lt;&gt;17),"VIN present but not 17 characters",""))))</f>
        <v/>
      </c>
    </row>
    <row r="35">
      <c r="A35" s="25" t="n"/>
      <c r="B35" s="25" t="n"/>
      <c r="C35" s="32" t="n"/>
      <c r="D35" s="25" t="n"/>
      <c r="E35" s="25" t="n"/>
      <c r="F35" s="25" t="n"/>
      <c r="G35" s="25" t="n"/>
      <c r="H35" s="25" t="n"/>
      <c r="I35" s="27" t="n"/>
      <c r="J35" s="27" t="n"/>
      <c r="K35" s="25" t="n"/>
      <c r="L35" s="27" t="n"/>
      <c r="M35" s="32" t="n"/>
      <c r="N35" s="30">
        <f>IF($A35="","",IF($L35&lt;&gt;"",$L35,IFERROR(INDEX('Settings'!$E$5:$E$8,MATCH($F35,'Settings'!$D$5:$D$8,0)),"")))</f>
        <v/>
      </c>
      <c r="O35" s="13">
        <f>IF($A35="","",IF($M35&lt;&gt;"",$M35,IFERROR(INDEX('Settings'!$F$5:$F$8,MATCH($F35,'Settings'!$D$5:$D$8,0)),"")))</f>
        <v/>
      </c>
      <c r="P35" s="33">
        <f>IF($A35="","",IF(COUNTIFS('Maintenance Log'!$C$9:$C$108,$A35,'Maintenance Log'!$F$9:$F$108,"Preventive Maintenance")=0,"",IFERROR(MAXIFS('Maintenance Log'!$B$9:$B$108,'Maintenance Log'!$C$9:$C$108,$A35,'Maintenance Log'!$F$9:$F$108,"Preventive Maintenance"),"")))</f>
        <v/>
      </c>
      <c r="Q35" s="30">
        <f>IF($A35="","",IF(COUNTIFS('Maintenance Log'!$C$9:$C$108,$A35,'Maintenance Log'!$F$9:$F$108,"Preventive Maintenance")=0,"",IFERROR(MAXIFS('Maintenance Log'!$E$9:$E$108,'Maintenance Log'!$C$9:$C$108,$A35,'Maintenance Log'!$F$9:$F$108,"Preventive Maintenance"),"")))</f>
        <v/>
      </c>
      <c r="R35" s="33">
        <f>IFERROR(IF($P35="","",EDATE($P35,$O35)),"")</f>
        <v/>
      </c>
      <c r="S35" s="30">
        <f>IFERROR(IF($Q35="","",$Q35+$N35),"")</f>
        <v/>
      </c>
      <c r="T35" s="30">
        <f>IFERROR(IF($S35="","",$S35-$J35),"")</f>
        <v/>
      </c>
      <c r="U35" s="13">
        <f>IFERROR(IF($R35="","",$R35-TODAY()),"")</f>
        <v/>
      </c>
      <c r="V35" s="12">
        <f>IF($A35="","",IF($B35&lt;&gt;"Active","Not Active",IF(OR($P35="",$Q35=""),"No PM History",IF(OR($T35&lt;=0,$U35&lt;=0),"Overdue",IF(OR($T35&lt;='Settings'!$B$8,$U35&lt;='Settings'!$B$9),"Due Soon","Current")))))</f>
        <v/>
      </c>
      <c r="W35" s="14">
        <f>IF($A35="","",IFERROR(SUMIFS('Maintenance Log'!$R$9:$R$108,'Maintenance Log'!$C$9:$C$108,$A35,'Maintenance Log'!$B$9:$B$108,"&gt;="&amp;'Settings'!$B$4,'Maintenance Log'!$B$9:$B$108,"&lt;="&amp;'Settings'!$B$5),0))</f>
        <v/>
      </c>
      <c r="X35" s="31">
        <f>IF($A35="","",IFERROR($W35/SUMIFS('Maintenance Log'!$T$9:$T$108,'Maintenance Log'!$C$9:$C$108,$A35,'Maintenance Log'!$B$9:$B$108,"&gt;="&amp;'Settings'!$B$4,'Maintenance Log'!$B$9:$B$108,"&lt;="&amp;'Settings'!$B$5),""))</f>
        <v/>
      </c>
      <c r="Y35" s="12">
        <f>IF($A35="","",IF(TEXTJOIN(", ",TRUE,IF(COUNTIF('Vehicles'!$A$9:$A$108,$A35)&gt;1,"Duplicate Unit ID",""),IF($F35="","Missing vehicle type",""),IF($I35="","Missing tracking-start odometer",""),IF($J35="","Missing current odometer",""),IF(AND($I35&lt;&gt;"",$J35&lt;&gt;"",$J35&lt;$I35),"Current odometer below tracking-start odometer",""),IF(AND($B35="Active",OR($N35="",$O35="")),"Active vehicle with no applied PM interval",""),IF(AND($G35&lt;&gt;"",LEN($G35)&lt;&gt;17),"VIN present but not 17 characters",""))="","OK","Review: "&amp;TEXTJOIN(", ",TRUE,IF(COUNTIF('Vehicles'!$A$9:$A$108,$A35)&gt;1,"Duplicate Unit ID",""),IF($F35="","Missing vehicle type",""),IF($I35="","Missing tracking-start odometer",""),IF($J35="","Missing current odometer",""),IF(AND($I35&lt;&gt;"",$J35&lt;&gt;"",$J35&lt;$I35),"Current odometer below tracking-start odometer",""),IF(AND($B35="Active",OR($N35="",$O35="")),"Active vehicle with no applied PM interval",""),IF(AND($G35&lt;&gt;"",LEN($G35)&lt;&gt;17),"VIN present but not 17 characters",""))))</f>
        <v/>
      </c>
    </row>
    <row r="36">
      <c r="A36" s="25" t="n"/>
      <c r="B36" s="25" t="n"/>
      <c r="C36" s="32" t="n"/>
      <c r="D36" s="25" t="n"/>
      <c r="E36" s="25" t="n"/>
      <c r="F36" s="25" t="n"/>
      <c r="G36" s="25" t="n"/>
      <c r="H36" s="25" t="n"/>
      <c r="I36" s="27" t="n"/>
      <c r="J36" s="27" t="n"/>
      <c r="K36" s="25" t="n"/>
      <c r="L36" s="27" t="n"/>
      <c r="M36" s="32" t="n"/>
      <c r="N36" s="30">
        <f>IF($A36="","",IF($L36&lt;&gt;"",$L36,IFERROR(INDEX('Settings'!$E$5:$E$8,MATCH($F36,'Settings'!$D$5:$D$8,0)),"")))</f>
        <v/>
      </c>
      <c r="O36" s="13">
        <f>IF($A36="","",IF($M36&lt;&gt;"",$M36,IFERROR(INDEX('Settings'!$F$5:$F$8,MATCH($F36,'Settings'!$D$5:$D$8,0)),"")))</f>
        <v/>
      </c>
      <c r="P36" s="33">
        <f>IF($A36="","",IF(COUNTIFS('Maintenance Log'!$C$9:$C$108,$A36,'Maintenance Log'!$F$9:$F$108,"Preventive Maintenance")=0,"",IFERROR(MAXIFS('Maintenance Log'!$B$9:$B$108,'Maintenance Log'!$C$9:$C$108,$A36,'Maintenance Log'!$F$9:$F$108,"Preventive Maintenance"),"")))</f>
        <v/>
      </c>
      <c r="Q36" s="30">
        <f>IF($A36="","",IF(COUNTIFS('Maintenance Log'!$C$9:$C$108,$A36,'Maintenance Log'!$F$9:$F$108,"Preventive Maintenance")=0,"",IFERROR(MAXIFS('Maintenance Log'!$E$9:$E$108,'Maintenance Log'!$C$9:$C$108,$A36,'Maintenance Log'!$F$9:$F$108,"Preventive Maintenance"),"")))</f>
        <v/>
      </c>
      <c r="R36" s="33">
        <f>IFERROR(IF($P36="","",EDATE($P36,$O36)),"")</f>
        <v/>
      </c>
      <c r="S36" s="30">
        <f>IFERROR(IF($Q36="","",$Q36+$N36),"")</f>
        <v/>
      </c>
      <c r="T36" s="30">
        <f>IFERROR(IF($S36="","",$S36-$J36),"")</f>
        <v/>
      </c>
      <c r="U36" s="13">
        <f>IFERROR(IF($R36="","",$R36-TODAY()),"")</f>
        <v/>
      </c>
      <c r="V36" s="12">
        <f>IF($A36="","",IF($B36&lt;&gt;"Active","Not Active",IF(OR($P36="",$Q36=""),"No PM History",IF(OR($T36&lt;=0,$U36&lt;=0),"Overdue",IF(OR($T36&lt;='Settings'!$B$8,$U36&lt;='Settings'!$B$9),"Due Soon","Current")))))</f>
        <v/>
      </c>
      <c r="W36" s="14">
        <f>IF($A36="","",IFERROR(SUMIFS('Maintenance Log'!$R$9:$R$108,'Maintenance Log'!$C$9:$C$108,$A36,'Maintenance Log'!$B$9:$B$108,"&gt;="&amp;'Settings'!$B$4,'Maintenance Log'!$B$9:$B$108,"&lt;="&amp;'Settings'!$B$5),0))</f>
        <v/>
      </c>
      <c r="X36" s="31">
        <f>IF($A36="","",IFERROR($W36/SUMIFS('Maintenance Log'!$T$9:$T$108,'Maintenance Log'!$C$9:$C$108,$A36,'Maintenance Log'!$B$9:$B$108,"&gt;="&amp;'Settings'!$B$4,'Maintenance Log'!$B$9:$B$108,"&lt;="&amp;'Settings'!$B$5),""))</f>
        <v/>
      </c>
      <c r="Y36" s="12">
        <f>IF($A36="","",IF(TEXTJOIN(", ",TRUE,IF(COUNTIF('Vehicles'!$A$9:$A$108,$A36)&gt;1,"Duplicate Unit ID",""),IF($F36="","Missing vehicle type",""),IF($I36="","Missing tracking-start odometer",""),IF($J36="","Missing current odometer",""),IF(AND($I36&lt;&gt;"",$J36&lt;&gt;"",$J36&lt;$I36),"Current odometer below tracking-start odometer",""),IF(AND($B36="Active",OR($N36="",$O36="")),"Active vehicle with no applied PM interval",""),IF(AND($G36&lt;&gt;"",LEN($G36)&lt;&gt;17),"VIN present but not 17 characters",""))="","OK","Review: "&amp;TEXTJOIN(", ",TRUE,IF(COUNTIF('Vehicles'!$A$9:$A$108,$A36)&gt;1,"Duplicate Unit ID",""),IF($F36="","Missing vehicle type",""),IF($I36="","Missing tracking-start odometer",""),IF($J36="","Missing current odometer",""),IF(AND($I36&lt;&gt;"",$J36&lt;&gt;"",$J36&lt;$I36),"Current odometer below tracking-start odometer",""),IF(AND($B36="Active",OR($N36="",$O36="")),"Active vehicle with no applied PM interval",""),IF(AND($G36&lt;&gt;"",LEN($G36)&lt;&gt;17),"VIN present but not 17 characters",""))))</f>
        <v/>
      </c>
    </row>
    <row r="37">
      <c r="A37" s="25" t="n"/>
      <c r="B37" s="25" t="n"/>
      <c r="C37" s="32" t="n"/>
      <c r="D37" s="25" t="n"/>
      <c r="E37" s="25" t="n"/>
      <c r="F37" s="25" t="n"/>
      <c r="G37" s="25" t="n"/>
      <c r="H37" s="25" t="n"/>
      <c r="I37" s="27" t="n"/>
      <c r="J37" s="27" t="n"/>
      <c r="K37" s="25" t="n"/>
      <c r="L37" s="27" t="n"/>
      <c r="M37" s="32" t="n"/>
      <c r="N37" s="30">
        <f>IF($A37="","",IF($L37&lt;&gt;"",$L37,IFERROR(INDEX('Settings'!$E$5:$E$8,MATCH($F37,'Settings'!$D$5:$D$8,0)),"")))</f>
        <v/>
      </c>
      <c r="O37" s="13">
        <f>IF($A37="","",IF($M37&lt;&gt;"",$M37,IFERROR(INDEX('Settings'!$F$5:$F$8,MATCH($F37,'Settings'!$D$5:$D$8,0)),"")))</f>
        <v/>
      </c>
      <c r="P37" s="33">
        <f>IF($A37="","",IF(COUNTIFS('Maintenance Log'!$C$9:$C$108,$A37,'Maintenance Log'!$F$9:$F$108,"Preventive Maintenance")=0,"",IFERROR(MAXIFS('Maintenance Log'!$B$9:$B$108,'Maintenance Log'!$C$9:$C$108,$A37,'Maintenance Log'!$F$9:$F$108,"Preventive Maintenance"),"")))</f>
        <v/>
      </c>
      <c r="Q37" s="30">
        <f>IF($A37="","",IF(COUNTIFS('Maintenance Log'!$C$9:$C$108,$A37,'Maintenance Log'!$F$9:$F$108,"Preventive Maintenance")=0,"",IFERROR(MAXIFS('Maintenance Log'!$E$9:$E$108,'Maintenance Log'!$C$9:$C$108,$A37,'Maintenance Log'!$F$9:$F$108,"Preventive Maintenance"),"")))</f>
        <v/>
      </c>
      <c r="R37" s="33">
        <f>IFERROR(IF($P37="","",EDATE($P37,$O37)),"")</f>
        <v/>
      </c>
      <c r="S37" s="30">
        <f>IFERROR(IF($Q37="","",$Q37+$N37),"")</f>
        <v/>
      </c>
      <c r="T37" s="30">
        <f>IFERROR(IF($S37="","",$S37-$J37),"")</f>
        <v/>
      </c>
      <c r="U37" s="13">
        <f>IFERROR(IF($R37="","",$R37-TODAY()),"")</f>
        <v/>
      </c>
      <c r="V37" s="12">
        <f>IF($A37="","",IF($B37&lt;&gt;"Active","Not Active",IF(OR($P37="",$Q37=""),"No PM History",IF(OR($T37&lt;=0,$U37&lt;=0),"Overdue",IF(OR($T37&lt;='Settings'!$B$8,$U37&lt;='Settings'!$B$9),"Due Soon","Current")))))</f>
        <v/>
      </c>
      <c r="W37" s="14">
        <f>IF($A37="","",IFERROR(SUMIFS('Maintenance Log'!$R$9:$R$108,'Maintenance Log'!$C$9:$C$108,$A37,'Maintenance Log'!$B$9:$B$108,"&gt;="&amp;'Settings'!$B$4,'Maintenance Log'!$B$9:$B$108,"&lt;="&amp;'Settings'!$B$5),0))</f>
        <v/>
      </c>
      <c r="X37" s="31">
        <f>IF($A37="","",IFERROR($W37/SUMIFS('Maintenance Log'!$T$9:$T$108,'Maintenance Log'!$C$9:$C$108,$A37,'Maintenance Log'!$B$9:$B$108,"&gt;="&amp;'Settings'!$B$4,'Maintenance Log'!$B$9:$B$108,"&lt;="&amp;'Settings'!$B$5),""))</f>
        <v/>
      </c>
      <c r="Y37" s="12">
        <f>IF($A37="","",IF(TEXTJOIN(", ",TRUE,IF(COUNTIF('Vehicles'!$A$9:$A$108,$A37)&gt;1,"Duplicate Unit ID",""),IF($F37="","Missing vehicle type",""),IF($I37="","Missing tracking-start odometer",""),IF($J37="","Missing current odometer",""),IF(AND($I37&lt;&gt;"",$J37&lt;&gt;"",$J37&lt;$I37),"Current odometer below tracking-start odometer",""),IF(AND($B37="Active",OR($N37="",$O37="")),"Active vehicle with no applied PM interval",""),IF(AND($G37&lt;&gt;"",LEN($G37)&lt;&gt;17),"VIN present but not 17 characters",""))="","OK","Review: "&amp;TEXTJOIN(", ",TRUE,IF(COUNTIF('Vehicles'!$A$9:$A$108,$A37)&gt;1,"Duplicate Unit ID",""),IF($F37="","Missing vehicle type",""),IF($I37="","Missing tracking-start odometer",""),IF($J37="","Missing current odometer",""),IF(AND($I37&lt;&gt;"",$J37&lt;&gt;"",$J37&lt;$I37),"Current odometer below tracking-start odometer",""),IF(AND($B37="Active",OR($N37="",$O37="")),"Active vehicle with no applied PM interval",""),IF(AND($G37&lt;&gt;"",LEN($G37)&lt;&gt;17),"VIN present but not 17 characters",""))))</f>
        <v/>
      </c>
    </row>
    <row r="38">
      <c r="A38" s="25" t="n"/>
      <c r="B38" s="25" t="n"/>
      <c r="C38" s="32" t="n"/>
      <c r="D38" s="25" t="n"/>
      <c r="E38" s="25" t="n"/>
      <c r="F38" s="25" t="n"/>
      <c r="G38" s="25" t="n"/>
      <c r="H38" s="25" t="n"/>
      <c r="I38" s="27" t="n"/>
      <c r="J38" s="27" t="n"/>
      <c r="K38" s="25" t="n"/>
      <c r="L38" s="27" t="n"/>
      <c r="M38" s="32" t="n"/>
      <c r="N38" s="30">
        <f>IF($A38="","",IF($L38&lt;&gt;"",$L38,IFERROR(INDEX('Settings'!$E$5:$E$8,MATCH($F38,'Settings'!$D$5:$D$8,0)),"")))</f>
        <v/>
      </c>
      <c r="O38" s="13">
        <f>IF($A38="","",IF($M38&lt;&gt;"",$M38,IFERROR(INDEX('Settings'!$F$5:$F$8,MATCH($F38,'Settings'!$D$5:$D$8,0)),"")))</f>
        <v/>
      </c>
      <c r="P38" s="33">
        <f>IF($A38="","",IF(COUNTIFS('Maintenance Log'!$C$9:$C$108,$A38,'Maintenance Log'!$F$9:$F$108,"Preventive Maintenance")=0,"",IFERROR(MAXIFS('Maintenance Log'!$B$9:$B$108,'Maintenance Log'!$C$9:$C$108,$A38,'Maintenance Log'!$F$9:$F$108,"Preventive Maintenance"),"")))</f>
        <v/>
      </c>
      <c r="Q38" s="30">
        <f>IF($A38="","",IF(COUNTIFS('Maintenance Log'!$C$9:$C$108,$A38,'Maintenance Log'!$F$9:$F$108,"Preventive Maintenance")=0,"",IFERROR(MAXIFS('Maintenance Log'!$E$9:$E$108,'Maintenance Log'!$C$9:$C$108,$A38,'Maintenance Log'!$F$9:$F$108,"Preventive Maintenance"),"")))</f>
        <v/>
      </c>
      <c r="R38" s="33">
        <f>IFERROR(IF($P38="","",EDATE($P38,$O38)),"")</f>
        <v/>
      </c>
      <c r="S38" s="30">
        <f>IFERROR(IF($Q38="","",$Q38+$N38),"")</f>
        <v/>
      </c>
      <c r="T38" s="30">
        <f>IFERROR(IF($S38="","",$S38-$J38),"")</f>
        <v/>
      </c>
      <c r="U38" s="13">
        <f>IFERROR(IF($R38="","",$R38-TODAY()),"")</f>
        <v/>
      </c>
      <c r="V38" s="12">
        <f>IF($A38="","",IF($B38&lt;&gt;"Active","Not Active",IF(OR($P38="",$Q38=""),"No PM History",IF(OR($T38&lt;=0,$U38&lt;=0),"Overdue",IF(OR($T38&lt;='Settings'!$B$8,$U38&lt;='Settings'!$B$9),"Due Soon","Current")))))</f>
        <v/>
      </c>
      <c r="W38" s="14">
        <f>IF($A38="","",IFERROR(SUMIFS('Maintenance Log'!$R$9:$R$108,'Maintenance Log'!$C$9:$C$108,$A38,'Maintenance Log'!$B$9:$B$108,"&gt;="&amp;'Settings'!$B$4,'Maintenance Log'!$B$9:$B$108,"&lt;="&amp;'Settings'!$B$5),0))</f>
        <v/>
      </c>
      <c r="X38" s="31">
        <f>IF($A38="","",IFERROR($W38/SUMIFS('Maintenance Log'!$T$9:$T$108,'Maintenance Log'!$C$9:$C$108,$A38,'Maintenance Log'!$B$9:$B$108,"&gt;="&amp;'Settings'!$B$4,'Maintenance Log'!$B$9:$B$108,"&lt;="&amp;'Settings'!$B$5),""))</f>
        <v/>
      </c>
      <c r="Y38" s="12">
        <f>IF($A38="","",IF(TEXTJOIN(", ",TRUE,IF(COUNTIF('Vehicles'!$A$9:$A$108,$A38)&gt;1,"Duplicate Unit ID",""),IF($F38="","Missing vehicle type",""),IF($I38="","Missing tracking-start odometer",""),IF($J38="","Missing current odometer",""),IF(AND($I38&lt;&gt;"",$J38&lt;&gt;"",$J38&lt;$I38),"Current odometer below tracking-start odometer",""),IF(AND($B38="Active",OR($N38="",$O38="")),"Active vehicle with no applied PM interval",""),IF(AND($G38&lt;&gt;"",LEN($G38)&lt;&gt;17),"VIN present but not 17 characters",""))="","OK","Review: "&amp;TEXTJOIN(", ",TRUE,IF(COUNTIF('Vehicles'!$A$9:$A$108,$A38)&gt;1,"Duplicate Unit ID",""),IF($F38="","Missing vehicle type",""),IF($I38="","Missing tracking-start odometer",""),IF($J38="","Missing current odometer",""),IF(AND($I38&lt;&gt;"",$J38&lt;&gt;"",$J38&lt;$I38),"Current odometer below tracking-start odometer",""),IF(AND($B38="Active",OR($N38="",$O38="")),"Active vehicle with no applied PM interval",""),IF(AND($G38&lt;&gt;"",LEN($G38)&lt;&gt;17),"VIN present but not 17 characters",""))))</f>
        <v/>
      </c>
    </row>
    <row r="39">
      <c r="A39" s="25" t="n"/>
      <c r="B39" s="25" t="n"/>
      <c r="C39" s="32" t="n"/>
      <c r="D39" s="25" t="n"/>
      <c r="E39" s="25" t="n"/>
      <c r="F39" s="25" t="n"/>
      <c r="G39" s="25" t="n"/>
      <c r="H39" s="25" t="n"/>
      <c r="I39" s="27" t="n"/>
      <c r="J39" s="27" t="n"/>
      <c r="K39" s="25" t="n"/>
      <c r="L39" s="27" t="n"/>
      <c r="M39" s="32" t="n"/>
      <c r="N39" s="30">
        <f>IF($A39="","",IF($L39&lt;&gt;"",$L39,IFERROR(INDEX('Settings'!$E$5:$E$8,MATCH($F39,'Settings'!$D$5:$D$8,0)),"")))</f>
        <v/>
      </c>
      <c r="O39" s="13">
        <f>IF($A39="","",IF($M39&lt;&gt;"",$M39,IFERROR(INDEX('Settings'!$F$5:$F$8,MATCH($F39,'Settings'!$D$5:$D$8,0)),"")))</f>
        <v/>
      </c>
      <c r="P39" s="33">
        <f>IF($A39="","",IF(COUNTIFS('Maintenance Log'!$C$9:$C$108,$A39,'Maintenance Log'!$F$9:$F$108,"Preventive Maintenance")=0,"",IFERROR(MAXIFS('Maintenance Log'!$B$9:$B$108,'Maintenance Log'!$C$9:$C$108,$A39,'Maintenance Log'!$F$9:$F$108,"Preventive Maintenance"),"")))</f>
        <v/>
      </c>
      <c r="Q39" s="30">
        <f>IF($A39="","",IF(COUNTIFS('Maintenance Log'!$C$9:$C$108,$A39,'Maintenance Log'!$F$9:$F$108,"Preventive Maintenance")=0,"",IFERROR(MAXIFS('Maintenance Log'!$E$9:$E$108,'Maintenance Log'!$C$9:$C$108,$A39,'Maintenance Log'!$F$9:$F$108,"Preventive Maintenance"),"")))</f>
        <v/>
      </c>
      <c r="R39" s="33">
        <f>IFERROR(IF($P39="","",EDATE($P39,$O39)),"")</f>
        <v/>
      </c>
      <c r="S39" s="30">
        <f>IFERROR(IF($Q39="","",$Q39+$N39),"")</f>
        <v/>
      </c>
      <c r="T39" s="30">
        <f>IFERROR(IF($S39="","",$S39-$J39),"")</f>
        <v/>
      </c>
      <c r="U39" s="13">
        <f>IFERROR(IF($R39="","",$R39-TODAY()),"")</f>
        <v/>
      </c>
      <c r="V39" s="12">
        <f>IF($A39="","",IF($B39&lt;&gt;"Active","Not Active",IF(OR($P39="",$Q39=""),"No PM History",IF(OR($T39&lt;=0,$U39&lt;=0),"Overdue",IF(OR($T39&lt;='Settings'!$B$8,$U39&lt;='Settings'!$B$9),"Due Soon","Current")))))</f>
        <v/>
      </c>
      <c r="W39" s="14">
        <f>IF($A39="","",IFERROR(SUMIFS('Maintenance Log'!$R$9:$R$108,'Maintenance Log'!$C$9:$C$108,$A39,'Maintenance Log'!$B$9:$B$108,"&gt;="&amp;'Settings'!$B$4,'Maintenance Log'!$B$9:$B$108,"&lt;="&amp;'Settings'!$B$5),0))</f>
        <v/>
      </c>
      <c r="X39" s="31">
        <f>IF($A39="","",IFERROR($W39/SUMIFS('Maintenance Log'!$T$9:$T$108,'Maintenance Log'!$C$9:$C$108,$A39,'Maintenance Log'!$B$9:$B$108,"&gt;="&amp;'Settings'!$B$4,'Maintenance Log'!$B$9:$B$108,"&lt;="&amp;'Settings'!$B$5),""))</f>
        <v/>
      </c>
      <c r="Y39" s="12">
        <f>IF($A39="","",IF(TEXTJOIN(", ",TRUE,IF(COUNTIF('Vehicles'!$A$9:$A$108,$A39)&gt;1,"Duplicate Unit ID",""),IF($F39="","Missing vehicle type",""),IF($I39="","Missing tracking-start odometer",""),IF($J39="","Missing current odometer",""),IF(AND($I39&lt;&gt;"",$J39&lt;&gt;"",$J39&lt;$I39),"Current odometer below tracking-start odometer",""),IF(AND($B39="Active",OR($N39="",$O39="")),"Active vehicle with no applied PM interval",""),IF(AND($G39&lt;&gt;"",LEN($G39)&lt;&gt;17),"VIN present but not 17 characters",""))="","OK","Review: "&amp;TEXTJOIN(", ",TRUE,IF(COUNTIF('Vehicles'!$A$9:$A$108,$A39)&gt;1,"Duplicate Unit ID",""),IF($F39="","Missing vehicle type",""),IF($I39="","Missing tracking-start odometer",""),IF($J39="","Missing current odometer",""),IF(AND($I39&lt;&gt;"",$J39&lt;&gt;"",$J39&lt;$I39),"Current odometer below tracking-start odometer",""),IF(AND($B39="Active",OR($N39="",$O39="")),"Active vehicle with no applied PM interval",""),IF(AND($G39&lt;&gt;"",LEN($G39)&lt;&gt;17),"VIN present but not 17 characters",""))))</f>
        <v/>
      </c>
    </row>
    <row r="40">
      <c r="A40" s="25" t="n"/>
      <c r="B40" s="25" t="n"/>
      <c r="C40" s="32" t="n"/>
      <c r="D40" s="25" t="n"/>
      <c r="E40" s="25" t="n"/>
      <c r="F40" s="25" t="n"/>
      <c r="G40" s="25" t="n"/>
      <c r="H40" s="25" t="n"/>
      <c r="I40" s="27" t="n"/>
      <c r="J40" s="27" t="n"/>
      <c r="K40" s="25" t="n"/>
      <c r="L40" s="27" t="n"/>
      <c r="M40" s="32" t="n"/>
      <c r="N40" s="30">
        <f>IF($A40="","",IF($L40&lt;&gt;"",$L40,IFERROR(INDEX('Settings'!$E$5:$E$8,MATCH($F40,'Settings'!$D$5:$D$8,0)),"")))</f>
        <v/>
      </c>
      <c r="O40" s="13">
        <f>IF($A40="","",IF($M40&lt;&gt;"",$M40,IFERROR(INDEX('Settings'!$F$5:$F$8,MATCH($F40,'Settings'!$D$5:$D$8,0)),"")))</f>
        <v/>
      </c>
      <c r="P40" s="33">
        <f>IF($A40="","",IF(COUNTIFS('Maintenance Log'!$C$9:$C$108,$A40,'Maintenance Log'!$F$9:$F$108,"Preventive Maintenance")=0,"",IFERROR(MAXIFS('Maintenance Log'!$B$9:$B$108,'Maintenance Log'!$C$9:$C$108,$A40,'Maintenance Log'!$F$9:$F$108,"Preventive Maintenance"),"")))</f>
        <v/>
      </c>
      <c r="Q40" s="30">
        <f>IF($A40="","",IF(COUNTIFS('Maintenance Log'!$C$9:$C$108,$A40,'Maintenance Log'!$F$9:$F$108,"Preventive Maintenance")=0,"",IFERROR(MAXIFS('Maintenance Log'!$E$9:$E$108,'Maintenance Log'!$C$9:$C$108,$A40,'Maintenance Log'!$F$9:$F$108,"Preventive Maintenance"),"")))</f>
        <v/>
      </c>
      <c r="R40" s="33">
        <f>IFERROR(IF($P40="","",EDATE($P40,$O40)),"")</f>
        <v/>
      </c>
      <c r="S40" s="30">
        <f>IFERROR(IF($Q40="","",$Q40+$N40),"")</f>
        <v/>
      </c>
      <c r="T40" s="30">
        <f>IFERROR(IF($S40="","",$S40-$J40),"")</f>
        <v/>
      </c>
      <c r="U40" s="13">
        <f>IFERROR(IF($R40="","",$R40-TODAY()),"")</f>
        <v/>
      </c>
      <c r="V40" s="12">
        <f>IF($A40="","",IF($B40&lt;&gt;"Active","Not Active",IF(OR($P40="",$Q40=""),"No PM History",IF(OR($T40&lt;=0,$U40&lt;=0),"Overdue",IF(OR($T40&lt;='Settings'!$B$8,$U40&lt;='Settings'!$B$9),"Due Soon","Current")))))</f>
        <v/>
      </c>
      <c r="W40" s="14">
        <f>IF($A40="","",IFERROR(SUMIFS('Maintenance Log'!$R$9:$R$108,'Maintenance Log'!$C$9:$C$108,$A40,'Maintenance Log'!$B$9:$B$108,"&gt;="&amp;'Settings'!$B$4,'Maintenance Log'!$B$9:$B$108,"&lt;="&amp;'Settings'!$B$5),0))</f>
        <v/>
      </c>
      <c r="X40" s="31">
        <f>IF($A40="","",IFERROR($W40/SUMIFS('Maintenance Log'!$T$9:$T$108,'Maintenance Log'!$C$9:$C$108,$A40,'Maintenance Log'!$B$9:$B$108,"&gt;="&amp;'Settings'!$B$4,'Maintenance Log'!$B$9:$B$108,"&lt;="&amp;'Settings'!$B$5),""))</f>
        <v/>
      </c>
      <c r="Y40" s="12">
        <f>IF($A40="","",IF(TEXTJOIN(", ",TRUE,IF(COUNTIF('Vehicles'!$A$9:$A$108,$A40)&gt;1,"Duplicate Unit ID",""),IF($F40="","Missing vehicle type",""),IF($I40="","Missing tracking-start odometer",""),IF($J40="","Missing current odometer",""),IF(AND($I40&lt;&gt;"",$J40&lt;&gt;"",$J40&lt;$I40),"Current odometer below tracking-start odometer",""),IF(AND($B40="Active",OR($N40="",$O40="")),"Active vehicle with no applied PM interval",""),IF(AND($G40&lt;&gt;"",LEN($G40)&lt;&gt;17),"VIN present but not 17 characters",""))="","OK","Review: "&amp;TEXTJOIN(", ",TRUE,IF(COUNTIF('Vehicles'!$A$9:$A$108,$A40)&gt;1,"Duplicate Unit ID",""),IF($F40="","Missing vehicle type",""),IF($I40="","Missing tracking-start odometer",""),IF($J40="","Missing current odometer",""),IF(AND($I40&lt;&gt;"",$J40&lt;&gt;"",$J40&lt;$I40),"Current odometer below tracking-start odometer",""),IF(AND($B40="Active",OR($N40="",$O40="")),"Active vehicle with no applied PM interval",""),IF(AND($G40&lt;&gt;"",LEN($G40)&lt;&gt;17),"VIN present but not 17 characters",""))))</f>
        <v/>
      </c>
    </row>
    <row r="41">
      <c r="A41" s="25" t="n"/>
      <c r="B41" s="25" t="n"/>
      <c r="C41" s="32" t="n"/>
      <c r="D41" s="25" t="n"/>
      <c r="E41" s="25" t="n"/>
      <c r="F41" s="25" t="n"/>
      <c r="G41" s="25" t="n"/>
      <c r="H41" s="25" t="n"/>
      <c r="I41" s="27" t="n"/>
      <c r="J41" s="27" t="n"/>
      <c r="K41" s="25" t="n"/>
      <c r="L41" s="27" t="n"/>
      <c r="M41" s="32" t="n"/>
      <c r="N41" s="30">
        <f>IF($A41="","",IF($L41&lt;&gt;"",$L41,IFERROR(INDEX('Settings'!$E$5:$E$8,MATCH($F41,'Settings'!$D$5:$D$8,0)),"")))</f>
        <v/>
      </c>
      <c r="O41" s="13">
        <f>IF($A41="","",IF($M41&lt;&gt;"",$M41,IFERROR(INDEX('Settings'!$F$5:$F$8,MATCH($F41,'Settings'!$D$5:$D$8,0)),"")))</f>
        <v/>
      </c>
      <c r="P41" s="33">
        <f>IF($A41="","",IF(COUNTIFS('Maintenance Log'!$C$9:$C$108,$A41,'Maintenance Log'!$F$9:$F$108,"Preventive Maintenance")=0,"",IFERROR(MAXIFS('Maintenance Log'!$B$9:$B$108,'Maintenance Log'!$C$9:$C$108,$A41,'Maintenance Log'!$F$9:$F$108,"Preventive Maintenance"),"")))</f>
        <v/>
      </c>
      <c r="Q41" s="30">
        <f>IF($A41="","",IF(COUNTIFS('Maintenance Log'!$C$9:$C$108,$A41,'Maintenance Log'!$F$9:$F$108,"Preventive Maintenance")=0,"",IFERROR(MAXIFS('Maintenance Log'!$E$9:$E$108,'Maintenance Log'!$C$9:$C$108,$A41,'Maintenance Log'!$F$9:$F$108,"Preventive Maintenance"),"")))</f>
        <v/>
      </c>
      <c r="R41" s="33">
        <f>IFERROR(IF($P41="","",EDATE($P41,$O41)),"")</f>
        <v/>
      </c>
      <c r="S41" s="30">
        <f>IFERROR(IF($Q41="","",$Q41+$N41),"")</f>
        <v/>
      </c>
      <c r="T41" s="30">
        <f>IFERROR(IF($S41="","",$S41-$J41),"")</f>
        <v/>
      </c>
      <c r="U41" s="13">
        <f>IFERROR(IF($R41="","",$R41-TODAY()),"")</f>
        <v/>
      </c>
      <c r="V41" s="12">
        <f>IF($A41="","",IF($B41&lt;&gt;"Active","Not Active",IF(OR($P41="",$Q41=""),"No PM History",IF(OR($T41&lt;=0,$U41&lt;=0),"Overdue",IF(OR($T41&lt;='Settings'!$B$8,$U41&lt;='Settings'!$B$9),"Due Soon","Current")))))</f>
        <v/>
      </c>
      <c r="W41" s="14">
        <f>IF($A41="","",IFERROR(SUMIFS('Maintenance Log'!$R$9:$R$108,'Maintenance Log'!$C$9:$C$108,$A41,'Maintenance Log'!$B$9:$B$108,"&gt;="&amp;'Settings'!$B$4,'Maintenance Log'!$B$9:$B$108,"&lt;="&amp;'Settings'!$B$5),0))</f>
        <v/>
      </c>
      <c r="X41" s="31">
        <f>IF($A41="","",IFERROR($W41/SUMIFS('Maintenance Log'!$T$9:$T$108,'Maintenance Log'!$C$9:$C$108,$A41,'Maintenance Log'!$B$9:$B$108,"&gt;="&amp;'Settings'!$B$4,'Maintenance Log'!$B$9:$B$108,"&lt;="&amp;'Settings'!$B$5),""))</f>
        <v/>
      </c>
      <c r="Y41" s="12">
        <f>IF($A41="","",IF(TEXTJOIN(", ",TRUE,IF(COUNTIF('Vehicles'!$A$9:$A$108,$A41)&gt;1,"Duplicate Unit ID",""),IF($F41="","Missing vehicle type",""),IF($I41="","Missing tracking-start odometer",""),IF($J41="","Missing current odometer",""),IF(AND($I41&lt;&gt;"",$J41&lt;&gt;"",$J41&lt;$I41),"Current odometer below tracking-start odometer",""),IF(AND($B41="Active",OR($N41="",$O41="")),"Active vehicle with no applied PM interval",""),IF(AND($G41&lt;&gt;"",LEN($G41)&lt;&gt;17),"VIN present but not 17 characters",""))="","OK","Review: "&amp;TEXTJOIN(", ",TRUE,IF(COUNTIF('Vehicles'!$A$9:$A$108,$A41)&gt;1,"Duplicate Unit ID",""),IF($F41="","Missing vehicle type",""),IF($I41="","Missing tracking-start odometer",""),IF($J41="","Missing current odometer",""),IF(AND($I41&lt;&gt;"",$J41&lt;&gt;"",$J41&lt;$I41),"Current odometer below tracking-start odometer",""),IF(AND($B41="Active",OR($N41="",$O41="")),"Active vehicle with no applied PM interval",""),IF(AND($G41&lt;&gt;"",LEN($G41)&lt;&gt;17),"VIN present but not 17 characters",""))))</f>
        <v/>
      </c>
    </row>
    <row r="42">
      <c r="A42" s="25" t="n"/>
      <c r="B42" s="25" t="n"/>
      <c r="C42" s="32" t="n"/>
      <c r="D42" s="25" t="n"/>
      <c r="E42" s="25" t="n"/>
      <c r="F42" s="25" t="n"/>
      <c r="G42" s="25" t="n"/>
      <c r="H42" s="25" t="n"/>
      <c r="I42" s="27" t="n"/>
      <c r="J42" s="27" t="n"/>
      <c r="K42" s="25" t="n"/>
      <c r="L42" s="27" t="n"/>
      <c r="M42" s="32" t="n"/>
      <c r="N42" s="30">
        <f>IF($A42="","",IF($L42&lt;&gt;"",$L42,IFERROR(INDEX('Settings'!$E$5:$E$8,MATCH($F42,'Settings'!$D$5:$D$8,0)),"")))</f>
        <v/>
      </c>
      <c r="O42" s="13">
        <f>IF($A42="","",IF($M42&lt;&gt;"",$M42,IFERROR(INDEX('Settings'!$F$5:$F$8,MATCH($F42,'Settings'!$D$5:$D$8,0)),"")))</f>
        <v/>
      </c>
      <c r="P42" s="33">
        <f>IF($A42="","",IF(COUNTIFS('Maintenance Log'!$C$9:$C$108,$A42,'Maintenance Log'!$F$9:$F$108,"Preventive Maintenance")=0,"",IFERROR(MAXIFS('Maintenance Log'!$B$9:$B$108,'Maintenance Log'!$C$9:$C$108,$A42,'Maintenance Log'!$F$9:$F$108,"Preventive Maintenance"),"")))</f>
        <v/>
      </c>
      <c r="Q42" s="30">
        <f>IF($A42="","",IF(COUNTIFS('Maintenance Log'!$C$9:$C$108,$A42,'Maintenance Log'!$F$9:$F$108,"Preventive Maintenance")=0,"",IFERROR(MAXIFS('Maintenance Log'!$E$9:$E$108,'Maintenance Log'!$C$9:$C$108,$A42,'Maintenance Log'!$F$9:$F$108,"Preventive Maintenance"),"")))</f>
        <v/>
      </c>
      <c r="R42" s="33">
        <f>IFERROR(IF($P42="","",EDATE($P42,$O42)),"")</f>
        <v/>
      </c>
      <c r="S42" s="30">
        <f>IFERROR(IF($Q42="","",$Q42+$N42),"")</f>
        <v/>
      </c>
      <c r="T42" s="30">
        <f>IFERROR(IF($S42="","",$S42-$J42),"")</f>
        <v/>
      </c>
      <c r="U42" s="13">
        <f>IFERROR(IF($R42="","",$R42-TODAY()),"")</f>
        <v/>
      </c>
      <c r="V42" s="12">
        <f>IF($A42="","",IF($B42&lt;&gt;"Active","Not Active",IF(OR($P42="",$Q42=""),"No PM History",IF(OR($T42&lt;=0,$U42&lt;=0),"Overdue",IF(OR($T42&lt;='Settings'!$B$8,$U42&lt;='Settings'!$B$9),"Due Soon","Current")))))</f>
        <v/>
      </c>
      <c r="W42" s="14">
        <f>IF($A42="","",IFERROR(SUMIFS('Maintenance Log'!$R$9:$R$108,'Maintenance Log'!$C$9:$C$108,$A42,'Maintenance Log'!$B$9:$B$108,"&gt;="&amp;'Settings'!$B$4,'Maintenance Log'!$B$9:$B$108,"&lt;="&amp;'Settings'!$B$5),0))</f>
        <v/>
      </c>
      <c r="X42" s="31">
        <f>IF($A42="","",IFERROR($W42/SUMIFS('Maintenance Log'!$T$9:$T$108,'Maintenance Log'!$C$9:$C$108,$A42,'Maintenance Log'!$B$9:$B$108,"&gt;="&amp;'Settings'!$B$4,'Maintenance Log'!$B$9:$B$108,"&lt;="&amp;'Settings'!$B$5),""))</f>
        <v/>
      </c>
      <c r="Y42" s="12">
        <f>IF($A42="","",IF(TEXTJOIN(", ",TRUE,IF(COUNTIF('Vehicles'!$A$9:$A$108,$A42)&gt;1,"Duplicate Unit ID",""),IF($F42="","Missing vehicle type",""),IF($I42="","Missing tracking-start odometer",""),IF($J42="","Missing current odometer",""),IF(AND($I42&lt;&gt;"",$J42&lt;&gt;"",$J42&lt;$I42),"Current odometer below tracking-start odometer",""),IF(AND($B42="Active",OR($N42="",$O42="")),"Active vehicle with no applied PM interval",""),IF(AND($G42&lt;&gt;"",LEN($G42)&lt;&gt;17),"VIN present but not 17 characters",""))="","OK","Review: "&amp;TEXTJOIN(", ",TRUE,IF(COUNTIF('Vehicles'!$A$9:$A$108,$A42)&gt;1,"Duplicate Unit ID",""),IF($F42="","Missing vehicle type",""),IF($I42="","Missing tracking-start odometer",""),IF($J42="","Missing current odometer",""),IF(AND($I42&lt;&gt;"",$J42&lt;&gt;"",$J42&lt;$I42),"Current odometer below tracking-start odometer",""),IF(AND($B42="Active",OR($N42="",$O42="")),"Active vehicle with no applied PM interval",""),IF(AND($G42&lt;&gt;"",LEN($G42)&lt;&gt;17),"VIN present but not 17 characters",""))))</f>
        <v/>
      </c>
    </row>
    <row r="43">
      <c r="A43" s="25" t="n"/>
      <c r="B43" s="25" t="n"/>
      <c r="C43" s="32" t="n"/>
      <c r="D43" s="25" t="n"/>
      <c r="E43" s="25" t="n"/>
      <c r="F43" s="25" t="n"/>
      <c r="G43" s="25" t="n"/>
      <c r="H43" s="25" t="n"/>
      <c r="I43" s="27" t="n"/>
      <c r="J43" s="27" t="n"/>
      <c r="K43" s="25" t="n"/>
      <c r="L43" s="27" t="n"/>
      <c r="M43" s="32" t="n"/>
      <c r="N43" s="30">
        <f>IF($A43="","",IF($L43&lt;&gt;"",$L43,IFERROR(INDEX('Settings'!$E$5:$E$8,MATCH($F43,'Settings'!$D$5:$D$8,0)),"")))</f>
        <v/>
      </c>
      <c r="O43" s="13">
        <f>IF($A43="","",IF($M43&lt;&gt;"",$M43,IFERROR(INDEX('Settings'!$F$5:$F$8,MATCH($F43,'Settings'!$D$5:$D$8,0)),"")))</f>
        <v/>
      </c>
      <c r="P43" s="33">
        <f>IF($A43="","",IF(COUNTIFS('Maintenance Log'!$C$9:$C$108,$A43,'Maintenance Log'!$F$9:$F$108,"Preventive Maintenance")=0,"",IFERROR(MAXIFS('Maintenance Log'!$B$9:$B$108,'Maintenance Log'!$C$9:$C$108,$A43,'Maintenance Log'!$F$9:$F$108,"Preventive Maintenance"),"")))</f>
        <v/>
      </c>
      <c r="Q43" s="30">
        <f>IF($A43="","",IF(COUNTIFS('Maintenance Log'!$C$9:$C$108,$A43,'Maintenance Log'!$F$9:$F$108,"Preventive Maintenance")=0,"",IFERROR(MAXIFS('Maintenance Log'!$E$9:$E$108,'Maintenance Log'!$C$9:$C$108,$A43,'Maintenance Log'!$F$9:$F$108,"Preventive Maintenance"),"")))</f>
        <v/>
      </c>
      <c r="R43" s="33">
        <f>IFERROR(IF($P43="","",EDATE($P43,$O43)),"")</f>
        <v/>
      </c>
      <c r="S43" s="30">
        <f>IFERROR(IF($Q43="","",$Q43+$N43),"")</f>
        <v/>
      </c>
      <c r="T43" s="30">
        <f>IFERROR(IF($S43="","",$S43-$J43),"")</f>
        <v/>
      </c>
      <c r="U43" s="13">
        <f>IFERROR(IF($R43="","",$R43-TODAY()),"")</f>
        <v/>
      </c>
      <c r="V43" s="12">
        <f>IF($A43="","",IF($B43&lt;&gt;"Active","Not Active",IF(OR($P43="",$Q43=""),"No PM History",IF(OR($T43&lt;=0,$U43&lt;=0),"Overdue",IF(OR($T43&lt;='Settings'!$B$8,$U43&lt;='Settings'!$B$9),"Due Soon","Current")))))</f>
        <v/>
      </c>
      <c r="W43" s="14">
        <f>IF($A43="","",IFERROR(SUMIFS('Maintenance Log'!$R$9:$R$108,'Maintenance Log'!$C$9:$C$108,$A43,'Maintenance Log'!$B$9:$B$108,"&gt;="&amp;'Settings'!$B$4,'Maintenance Log'!$B$9:$B$108,"&lt;="&amp;'Settings'!$B$5),0))</f>
        <v/>
      </c>
      <c r="X43" s="31">
        <f>IF($A43="","",IFERROR($W43/SUMIFS('Maintenance Log'!$T$9:$T$108,'Maintenance Log'!$C$9:$C$108,$A43,'Maintenance Log'!$B$9:$B$108,"&gt;="&amp;'Settings'!$B$4,'Maintenance Log'!$B$9:$B$108,"&lt;="&amp;'Settings'!$B$5),""))</f>
        <v/>
      </c>
      <c r="Y43" s="12">
        <f>IF($A43="","",IF(TEXTJOIN(", ",TRUE,IF(COUNTIF('Vehicles'!$A$9:$A$108,$A43)&gt;1,"Duplicate Unit ID",""),IF($F43="","Missing vehicle type",""),IF($I43="","Missing tracking-start odometer",""),IF($J43="","Missing current odometer",""),IF(AND($I43&lt;&gt;"",$J43&lt;&gt;"",$J43&lt;$I43),"Current odometer below tracking-start odometer",""),IF(AND($B43="Active",OR($N43="",$O43="")),"Active vehicle with no applied PM interval",""),IF(AND($G43&lt;&gt;"",LEN($G43)&lt;&gt;17),"VIN present but not 17 characters",""))="","OK","Review: "&amp;TEXTJOIN(", ",TRUE,IF(COUNTIF('Vehicles'!$A$9:$A$108,$A43)&gt;1,"Duplicate Unit ID",""),IF($F43="","Missing vehicle type",""),IF($I43="","Missing tracking-start odometer",""),IF($J43="","Missing current odometer",""),IF(AND($I43&lt;&gt;"",$J43&lt;&gt;"",$J43&lt;$I43),"Current odometer below tracking-start odometer",""),IF(AND($B43="Active",OR($N43="",$O43="")),"Active vehicle with no applied PM interval",""),IF(AND($G43&lt;&gt;"",LEN($G43)&lt;&gt;17),"VIN present but not 17 characters",""))))</f>
        <v/>
      </c>
    </row>
    <row r="44">
      <c r="A44" s="25" t="n"/>
      <c r="B44" s="25" t="n"/>
      <c r="C44" s="32" t="n"/>
      <c r="D44" s="25" t="n"/>
      <c r="E44" s="25" t="n"/>
      <c r="F44" s="25" t="n"/>
      <c r="G44" s="25" t="n"/>
      <c r="H44" s="25" t="n"/>
      <c r="I44" s="27" t="n"/>
      <c r="J44" s="27" t="n"/>
      <c r="K44" s="25" t="n"/>
      <c r="L44" s="27" t="n"/>
      <c r="M44" s="32" t="n"/>
      <c r="N44" s="30">
        <f>IF($A44="","",IF($L44&lt;&gt;"",$L44,IFERROR(INDEX('Settings'!$E$5:$E$8,MATCH($F44,'Settings'!$D$5:$D$8,0)),"")))</f>
        <v/>
      </c>
      <c r="O44" s="13">
        <f>IF($A44="","",IF($M44&lt;&gt;"",$M44,IFERROR(INDEX('Settings'!$F$5:$F$8,MATCH($F44,'Settings'!$D$5:$D$8,0)),"")))</f>
        <v/>
      </c>
      <c r="P44" s="33">
        <f>IF($A44="","",IF(COUNTIFS('Maintenance Log'!$C$9:$C$108,$A44,'Maintenance Log'!$F$9:$F$108,"Preventive Maintenance")=0,"",IFERROR(MAXIFS('Maintenance Log'!$B$9:$B$108,'Maintenance Log'!$C$9:$C$108,$A44,'Maintenance Log'!$F$9:$F$108,"Preventive Maintenance"),"")))</f>
        <v/>
      </c>
      <c r="Q44" s="30">
        <f>IF($A44="","",IF(COUNTIFS('Maintenance Log'!$C$9:$C$108,$A44,'Maintenance Log'!$F$9:$F$108,"Preventive Maintenance")=0,"",IFERROR(MAXIFS('Maintenance Log'!$E$9:$E$108,'Maintenance Log'!$C$9:$C$108,$A44,'Maintenance Log'!$F$9:$F$108,"Preventive Maintenance"),"")))</f>
        <v/>
      </c>
      <c r="R44" s="33">
        <f>IFERROR(IF($P44="","",EDATE($P44,$O44)),"")</f>
        <v/>
      </c>
      <c r="S44" s="30">
        <f>IFERROR(IF($Q44="","",$Q44+$N44),"")</f>
        <v/>
      </c>
      <c r="T44" s="30">
        <f>IFERROR(IF($S44="","",$S44-$J44),"")</f>
        <v/>
      </c>
      <c r="U44" s="13">
        <f>IFERROR(IF($R44="","",$R44-TODAY()),"")</f>
        <v/>
      </c>
      <c r="V44" s="12">
        <f>IF($A44="","",IF($B44&lt;&gt;"Active","Not Active",IF(OR($P44="",$Q44=""),"No PM History",IF(OR($T44&lt;=0,$U44&lt;=0),"Overdue",IF(OR($T44&lt;='Settings'!$B$8,$U44&lt;='Settings'!$B$9),"Due Soon","Current")))))</f>
        <v/>
      </c>
      <c r="W44" s="14">
        <f>IF($A44="","",IFERROR(SUMIFS('Maintenance Log'!$R$9:$R$108,'Maintenance Log'!$C$9:$C$108,$A44,'Maintenance Log'!$B$9:$B$108,"&gt;="&amp;'Settings'!$B$4,'Maintenance Log'!$B$9:$B$108,"&lt;="&amp;'Settings'!$B$5),0))</f>
        <v/>
      </c>
      <c r="X44" s="31">
        <f>IF($A44="","",IFERROR($W44/SUMIFS('Maintenance Log'!$T$9:$T$108,'Maintenance Log'!$C$9:$C$108,$A44,'Maintenance Log'!$B$9:$B$108,"&gt;="&amp;'Settings'!$B$4,'Maintenance Log'!$B$9:$B$108,"&lt;="&amp;'Settings'!$B$5),""))</f>
        <v/>
      </c>
      <c r="Y44" s="12">
        <f>IF($A44="","",IF(TEXTJOIN(", ",TRUE,IF(COUNTIF('Vehicles'!$A$9:$A$108,$A44)&gt;1,"Duplicate Unit ID",""),IF($F44="","Missing vehicle type",""),IF($I44="","Missing tracking-start odometer",""),IF($J44="","Missing current odometer",""),IF(AND($I44&lt;&gt;"",$J44&lt;&gt;"",$J44&lt;$I44),"Current odometer below tracking-start odometer",""),IF(AND($B44="Active",OR($N44="",$O44="")),"Active vehicle with no applied PM interval",""),IF(AND($G44&lt;&gt;"",LEN($G44)&lt;&gt;17),"VIN present but not 17 characters",""))="","OK","Review: "&amp;TEXTJOIN(", ",TRUE,IF(COUNTIF('Vehicles'!$A$9:$A$108,$A44)&gt;1,"Duplicate Unit ID",""),IF($F44="","Missing vehicle type",""),IF($I44="","Missing tracking-start odometer",""),IF($J44="","Missing current odometer",""),IF(AND($I44&lt;&gt;"",$J44&lt;&gt;"",$J44&lt;$I44),"Current odometer below tracking-start odometer",""),IF(AND($B44="Active",OR($N44="",$O44="")),"Active vehicle with no applied PM interval",""),IF(AND($G44&lt;&gt;"",LEN($G44)&lt;&gt;17),"VIN present but not 17 characters",""))))</f>
        <v/>
      </c>
    </row>
    <row r="45">
      <c r="A45" s="25" t="n"/>
      <c r="B45" s="25" t="n"/>
      <c r="C45" s="32" t="n"/>
      <c r="D45" s="25" t="n"/>
      <c r="E45" s="25" t="n"/>
      <c r="F45" s="25" t="n"/>
      <c r="G45" s="25" t="n"/>
      <c r="H45" s="25" t="n"/>
      <c r="I45" s="27" t="n"/>
      <c r="J45" s="27" t="n"/>
      <c r="K45" s="25" t="n"/>
      <c r="L45" s="27" t="n"/>
      <c r="M45" s="32" t="n"/>
      <c r="N45" s="30">
        <f>IF($A45="","",IF($L45&lt;&gt;"",$L45,IFERROR(INDEX('Settings'!$E$5:$E$8,MATCH($F45,'Settings'!$D$5:$D$8,0)),"")))</f>
        <v/>
      </c>
      <c r="O45" s="13">
        <f>IF($A45="","",IF($M45&lt;&gt;"",$M45,IFERROR(INDEX('Settings'!$F$5:$F$8,MATCH($F45,'Settings'!$D$5:$D$8,0)),"")))</f>
        <v/>
      </c>
      <c r="P45" s="33">
        <f>IF($A45="","",IF(COUNTIFS('Maintenance Log'!$C$9:$C$108,$A45,'Maintenance Log'!$F$9:$F$108,"Preventive Maintenance")=0,"",IFERROR(MAXIFS('Maintenance Log'!$B$9:$B$108,'Maintenance Log'!$C$9:$C$108,$A45,'Maintenance Log'!$F$9:$F$108,"Preventive Maintenance"),"")))</f>
        <v/>
      </c>
      <c r="Q45" s="30">
        <f>IF($A45="","",IF(COUNTIFS('Maintenance Log'!$C$9:$C$108,$A45,'Maintenance Log'!$F$9:$F$108,"Preventive Maintenance")=0,"",IFERROR(MAXIFS('Maintenance Log'!$E$9:$E$108,'Maintenance Log'!$C$9:$C$108,$A45,'Maintenance Log'!$F$9:$F$108,"Preventive Maintenance"),"")))</f>
        <v/>
      </c>
      <c r="R45" s="33">
        <f>IFERROR(IF($P45="","",EDATE($P45,$O45)),"")</f>
        <v/>
      </c>
      <c r="S45" s="30">
        <f>IFERROR(IF($Q45="","",$Q45+$N45),"")</f>
        <v/>
      </c>
      <c r="T45" s="30">
        <f>IFERROR(IF($S45="","",$S45-$J45),"")</f>
        <v/>
      </c>
      <c r="U45" s="13">
        <f>IFERROR(IF($R45="","",$R45-TODAY()),"")</f>
        <v/>
      </c>
      <c r="V45" s="12">
        <f>IF($A45="","",IF($B45&lt;&gt;"Active","Not Active",IF(OR($P45="",$Q45=""),"No PM History",IF(OR($T45&lt;=0,$U45&lt;=0),"Overdue",IF(OR($T45&lt;='Settings'!$B$8,$U45&lt;='Settings'!$B$9),"Due Soon","Current")))))</f>
        <v/>
      </c>
      <c r="W45" s="14">
        <f>IF($A45="","",IFERROR(SUMIFS('Maintenance Log'!$R$9:$R$108,'Maintenance Log'!$C$9:$C$108,$A45,'Maintenance Log'!$B$9:$B$108,"&gt;="&amp;'Settings'!$B$4,'Maintenance Log'!$B$9:$B$108,"&lt;="&amp;'Settings'!$B$5),0))</f>
        <v/>
      </c>
      <c r="X45" s="31">
        <f>IF($A45="","",IFERROR($W45/SUMIFS('Maintenance Log'!$T$9:$T$108,'Maintenance Log'!$C$9:$C$108,$A45,'Maintenance Log'!$B$9:$B$108,"&gt;="&amp;'Settings'!$B$4,'Maintenance Log'!$B$9:$B$108,"&lt;="&amp;'Settings'!$B$5),""))</f>
        <v/>
      </c>
      <c r="Y45" s="12">
        <f>IF($A45="","",IF(TEXTJOIN(", ",TRUE,IF(COUNTIF('Vehicles'!$A$9:$A$108,$A45)&gt;1,"Duplicate Unit ID",""),IF($F45="","Missing vehicle type",""),IF($I45="","Missing tracking-start odometer",""),IF($J45="","Missing current odometer",""),IF(AND($I45&lt;&gt;"",$J45&lt;&gt;"",$J45&lt;$I45),"Current odometer below tracking-start odometer",""),IF(AND($B45="Active",OR($N45="",$O45="")),"Active vehicle with no applied PM interval",""),IF(AND($G45&lt;&gt;"",LEN($G45)&lt;&gt;17),"VIN present but not 17 characters",""))="","OK","Review: "&amp;TEXTJOIN(", ",TRUE,IF(COUNTIF('Vehicles'!$A$9:$A$108,$A45)&gt;1,"Duplicate Unit ID",""),IF($F45="","Missing vehicle type",""),IF($I45="","Missing tracking-start odometer",""),IF($J45="","Missing current odometer",""),IF(AND($I45&lt;&gt;"",$J45&lt;&gt;"",$J45&lt;$I45),"Current odometer below tracking-start odometer",""),IF(AND($B45="Active",OR($N45="",$O45="")),"Active vehicle with no applied PM interval",""),IF(AND($G45&lt;&gt;"",LEN($G45)&lt;&gt;17),"VIN present but not 17 characters",""))))</f>
        <v/>
      </c>
    </row>
    <row r="46">
      <c r="A46" s="25" t="n"/>
      <c r="B46" s="25" t="n"/>
      <c r="C46" s="32" t="n"/>
      <c r="D46" s="25" t="n"/>
      <c r="E46" s="25" t="n"/>
      <c r="F46" s="25" t="n"/>
      <c r="G46" s="25" t="n"/>
      <c r="H46" s="25" t="n"/>
      <c r="I46" s="27" t="n"/>
      <c r="J46" s="27" t="n"/>
      <c r="K46" s="25" t="n"/>
      <c r="L46" s="27" t="n"/>
      <c r="M46" s="32" t="n"/>
      <c r="N46" s="30">
        <f>IF($A46="","",IF($L46&lt;&gt;"",$L46,IFERROR(INDEX('Settings'!$E$5:$E$8,MATCH($F46,'Settings'!$D$5:$D$8,0)),"")))</f>
        <v/>
      </c>
      <c r="O46" s="13">
        <f>IF($A46="","",IF($M46&lt;&gt;"",$M46,IFERROR(INDEX('Settings'!$F$5:$F$8,MATCH($F46,'Settings'!$D$5:$D$8,0)),"")))</f>
        <v/>
      </c>
      <c r="P46" s="33">
        <f>IF($A46="","",IF(COUNTIFS('Maintenance Log'!$C$9:$C$108,$A46,'Maintenance Log'!$F$9:$F$108,"Preventive Maintenance")=0,"",IFERROR(MAXIFS('Maintenance Log'!$B$9:$B$108,'Maintenance Log'!$C$9:$C$108,$A46,'Maintenance Log'!$F$9:$F$108,"Preventive Maintenance"),"")))</f>
        <v/>
      </c>
      <c r="Q46" s="30">
        <f>IF($A46="","",IF(COUNTIFS('Maintenance Log'!$C$9:$C$108,$A46,'Maintenance Log'!$F$9:$F$108,"Preventive Maintenance")=0,"",IFERROR(MAXIFS('Maintenance Log'!$E$9:$E$108,'Maintenance Log'!$C$9:$C$108,$A46,'Maintenance Log'!$F$9:$F$108,"Preventive Maintenance"),"")))</f>
        <v/>
      </c>
      <c r="R46" s="33">
        <f>IFERROR(IF($P46="","",EDATE($P46,$O46)),"")</f>
        <v/>
      </c>
      <c r="S46" s="30">
        <f>IFERROR(IF($Q46="","",$Q46+$N46),"")</f>
        <v/>
      </c>
      <c r="T46" s="30">
        <f>IFERROR(IF($S46="","",$S46-$J46),"")</f>
        <v/>
      </c>
      <c r="U46" s="13">
        <f>IFERROR(IF($R46="","",$R46-TODAY()),"")</f>
        <v/>
      </c>
      <c r="V46" s="12">
        <f>IF($A46="","",IF($B46&lt;&gt;"Active","Not Active",IF(OR($P46="",$Q46=""),"No PM History",IF(OR($T46&lt;=0,$U46&lt;=0),"Overdue",IF(OR($T46&lt;='Settings'!$B$8,$U46&lt;='Settings'!$B$9),"Due Soon","Current")))))</f>
        <v/>
      </c>
      <c r="W46" s="14">
        <f>IF($A46="","",IFERROR(SUMIFS('Maintenance Log'!$R$9:$R$108,'Maintenance Log'!$C$9:$C$108,$A46,'Maintenance Log'!$B$9:$B$108,"&gt;="&amp;'Settings'!$B$4,'Maintenance Log'!$B$9:$B$108,"&lt;="&amp;'Settings'!$B$5),0))</f>
        <v/>
      </c>
      <c r="X46" s="31">
        <f>IF($A46="","",IFERROR($W46/SUMIFS('Maintenance Log'!$T$9:$T$108,'Maintenance Log'!$C$9:$C$108,$A46,'Maintenance Log'!$B$9:$B$108,"&gt;="&amp;'Settings'!$B$4,'Maintenance Log'!$B$9:$B$108,"&lt;="&amp;'Settings'!$B$5),""))</f>
        <v/>
      </c>
      <c r="Y46" s="12">
        <f>IF($A46="","",IF(TEXTJOIN(", ",TRUE,IF(COUNTIF('Vehicles'!$A$9:$A$108,$A46)&gt;1,"Duplicate Unit ID",""),IF($F46="","Missing vehicle type",""),IF($I46="","Missing tracking-start odometer",""),IF($J46="","Missing current odometer",""),IF(AND($I46&lt;&gt;"",$J46&lt;&gt;"",$J46&lt;$I46),"Current odometer below tracking-start odometer",""),IF(AND($B46="Active",OR($N46="",$O46="")),"Active vehicle with no applied PM interval",""),IF(AND($G46&lt;&gt;"",LEN($G46)&lt;&gt;17),"VIN present but not 17 characters",""))="","OK","Review: "&amp;TEXTJOIN(", ",TRUE,IF(COUNTIF('Vehicles'!$A$9:$A$108,$A46)&gt;1,"Duplicate Unit ID",""),IF($F46="","Missing vehicle type",""),IF($I46="","Missing tracking-start odometer",""),IF($J46="","Missing current odometer",""),IF(AND($I46&lt;&gt;"",$J46&lt;&gt;"",$J46&lt;$I46),"Current odometer below tracking-start odometer",""),IF(AND($B46="Active",OR($N46="",$O46="")),"Active vehicle with no applied PM interval",""),IF(AND($G46&lt;&gt;"",LEN($G46)&lt;&gt;17),"VIN present but not 17 characters",""))))</f>
        <v/>
      </c>
    </row>
    <row r="47">
      <c r="A47" s="25" t="n"/>
      <c r="B47" s="25" t="n"/>
      <c r="C47" s="32" t="n"/>
      <c r="D47" s="25" t="n"/>
      <c r="E47" s="25" t="n"/>
      <c r="F47" s="25" t="n"/>
      <c r="G47" s="25" t="n"/>
      <c r="H47" s="25" t="n"/>
      <c r="I47" s="27" t="n"/>
      <c r="J47" s="27" t="n"/>
      <c r="K47" s="25" t="n"/>
      <c r="L47" s="27" t="n"/>
      <c r="M47" s="32" t="n"/>
      <c r="N47" s="30">
        <f>IF($A47="","",IF($L47&lt;&gt;"",$L47,IFERROR(INDEX('Settings'!$E$5:$E$8,MATCH($F47,'Settings'!$D$5:$D$8,0)),"")))</f>
        <v/>
      </c>
      <c r="O47" s="13">
        <f>IF($A47="","",IF($M47&lt;&gt;"",$M47,IFERROR(INDEX('Settings'!$F$5:$F$8,MATCH($F47,'Settings'!$D$5:$D$8,0)),"")))</f>
        <v/>
      </c>
      <c r="P47" s="33">
        <f>IF($A47="","",IF(COUNTIFS('Maintenance Log'!$C$9:$C$108,$A47,'Maintenance Log'!$F$9:$F$108,"Preventive Maintenance")=0,"",IFERROR(MAXIFS('Maintenance Log'!$B$9:$B$108,'Maintenance Log'!$C$9:$C$108,$A47,'Maintenance Log'!$F$9:$F$108,"Preventive Maintenance"),"")))</f>
        <v/>
      </c>
      <c r="Q47" s="30">
        <f>IF($A47="","",IF(COUNTIFS('Maintenance Log'!$C$9:$C$108,$A47,'Maintenance Log'!$F$9:$F$108,"Preventive Maintenance")=0,"",IFERROR(MAXIFS('Maintenance Log'!$E$9:$E$108,'Maintenance Log'!$C$9:$C$108,$A47,'Maintenance Log'!$F$9:$F$108,"Preventive Maintenance"),"")))</f>
        <v/>
      </c>
      <c r="R47" s="33">
        <f>IFERROR(IF($P47="","",EDATE($P47,$O47)),"")</f>
        <v/>
      </c>
      <c r="S47" s="30">
        <f>IFERROR(IF($Q47="","",$Q47+$N47),"")</f>
        <v/>
      </c>
      <c r="T47" s="30">
        <f>IFERROR(IF($S47="","",$S47-$J47),"")</f>
        <v/>
      </c>
      <c r="U47" s="13">
        <f>IFERROR(IF($R47="","",$R47-TODAY()),"")</f>
        <v/>
      </c>
      <c r="V47" s="12">
        <f>IF($A47="","",IF($B47&lt;&gt;"Active","Not Active",IF(OR($P47="",$Q47=""),"No PM History",IF(OR($T47&lt;=0,$U47&lt;=0),"Overdue",IF(OR($T47&lt;='Settings'!$B$8,$U47&lt;='Settings'!$B$9),"Due Soon","Current")))))</f>
        <v/>
      </c>
      <c r="W47" s="14">
        <f>IF($A47="","",IFERROR(SUMIFS('Maintenance Log'!$R$9:$R$108,'Maintenance Log'!$C$9:$C$108,$A47,'Maintenance Log'!$B$9:$B$108,"&gt;="&amp;'Settings'!$B$4,'Maintenance Log'!$B$9:$B$108,"&lt;="&amp;'Settings'!$B$5),0))</f>
        <v/>
      </c>
      <c r="X47" s="31">
        <f>IF($A47="","",IFERROR($W47/SUMIFS('Maintenance Log'!$T$9:$T$108,'Maintenance Log'!$C$9:$C$108,$A47,'Maintenance Log'!$B$9:$B$108,"&gt;="&amp;'Settings'!$B$4,'Maintenance Log'!$B$9:$B$108,"&lt;="&amp;'Settings'!$B$5),""))</f>
        <v/>
      </c>
      <c r="Y47" s="12">
        <f>IF($A47="","",IF(TEXTJOIN(", ",TRUE,IF(COUNTIF('Vehicles'!$A$9:$A$108,$A47)&gt;1,"Duplicate Unit ID",""),IF($F47="","Missing vehicle type",""),IF($I47="","Missing tracking-start odometer",""),IF($J47="","Missing current odometer",""),IF(AND($I47&lt;&gt;"",$J47&lt;&gt;"",$J47&lt;$I47),"Current odometer below tracking-start odometer",""),IF(AND($B47="Active",OR($N47="",$O47="")),"Active vehicle with no applied PM interval",""),IF(AND($G47&lt;&gt;"",LEN($G47)&lt;&gt;17),"VIN present but not 17 characters",""))="","OK","Review: "&amp;TEXTJOIN(", ",TRUE,IF(COUNTIF('Vehicles'!$A$9:$A$108,$A47)&gt;1,"Duplicate Unit ID",""),IF($F47="","Missing vehicle type",""),IF($I47="","Missing tracking-start odometer",""),IF($J47="","Missing current odometer",""),IF(AND($I47&lt;&gt;"",$J47&lt;&gt;"",$J47&lt;$I47),"Current odometer below tracking-start odometer",""),IF(AND($B47="Active",OR($N47="",$O47="")),"Active vehicle with no applied PM interval",""),IF(AND($G47&lt;&gt;"",LEN($G47)&lt;&gt;17),"VIN present but not 17 characters",""))))</f>
        <v/>
      </c>
    </row>
    <row r="48">
      <c r="A48" s="25" t="n"/>
      <c r="B48" s="25" t="n"/>
      <c r="C48" s="32" t="n"/>
      <c r="D48" s="25" t="n"/>
      <c r="E48" s="25" t="n"/>
      <c r="F48" s="25" t="n"/>
      <c r="G48" s="25" t="n"/>
      <c r="H48" s="25" t="n"/>
      <c r="I48" s="27" t="n"/>
      <c r="J48" s="27" t="n"/>
      <c r="K48" s="25" t="n"/>
      <c r="L48" s="27" t="n"/>
      <c r="M48" s="32" t="n"/>
      <c r="N48" s="30">
        <f>IF($A48="","",IF($L48&lt;&gt;"",$L48,IFERROR(INDEX('Settings'!$E$5:$E$8,MATCH($F48,'Settings'!$D$5:$D$8,0)),"")))</f>
        <v/>
      </c>
      <c r="O48" s="13">
        <f>IF($A48="","",IF($M48&lt;&gt;"",$M48,IFERROR(INDEX('Settings'!$F$5:$F$8,MATCH($F48,'Settings'!$D$5:$D$8,0)),"")))</f>
        <v/>
      </c>
      <c r="P48" s="33">
        <f>IF($A48="","",IF(COUNTIFS('Maintenance Log'!$C$9:$C$108,$A48,'Maintenance Log'!$F$9:$F$108,"Preventive Maintenance")=0,"",IFERROR(MAXIFS('Maintenance Log'!$B$9:$B$108,'Maintenance Log'!$C$9:$C$108,$A48,'Maintenance Log'!$F$9:$F$108,"Preventive Maintenance"),"")))</f>
        <v/>
      </c>
      <c r="Q48" s="30">
        <f>IF($A48="","",IF(COUNTIFS('Maintenance Log'!$C$9:$C$108,$A48,'Maintenance Log'!$F$9:$F$108,"Preventive Maintenance")=0,"",IFERROR(MAXIFS('Maintenance Log'!$E$9:$E$108,'Maintenance Log'!$C$9:$C$108,$A48,'Maintenance Log'!$F$9:$F$108,"Preventive Maintenance"),"")))</f>
        <v/>
      </c>
      <c r="R48" s="33">
        <f>IFERROR(IF($P48="","",EDATE($P48,$O48)),"")</f>
        <v/>
      </c>
      <c r="S48" s="30">
        <f>IFERROR(IF($Q48="","",$Q48+$N48),"")</f>
        <v/>
      </c>
      <c r="T48" s="30">
        <f>IFERROR(IF($S48="","",$S48-$J48),"")</f>
        <v/>
      </c>
      <c r="U48" s="13">
        <f>IFERROR(IF($R48="","",$R48-TODAY()),"")</f>
        <v/>
      </c>
      <c r="V48" s="12">
        <f>IF($A48="","",IF($B48&lt;&gt;"Active","Not Active",IF(OR($P48="",$Q48=""),"No PM History",IF(OR($T48&lt;=0,$U48&lt;=0),"Overdue",IF(OR($T48&lt;='Settings'!$B$8,$U48&lt;='Settings'!$B$9),"Due Soon","Current")))))</f>
        <v/>
      </c>
      <c r="W48" s="14">
        <f>IF($A48="","",IFERROR(SUMIFS('Maintenance Log'!$R$9:$R$108,'Maintenance Log'!$C$9:$C$108,$A48,'Maintenance Log'!$B$9:$B$108,"&gt;="&amp;'Settings'!$B$4,'Maintenance Log'!$B$9:$B$108,"&lt;="&amp;'Settings'!$B$5),0))</f>
        <v/>
      </c>
      <c r="X48" s="31">
        <f>IF($A48="","",IFERROR($W48/SUMIFS('Maintenance Log'!$T$9:$T$108,'Maintenance Log'!$C$9:$C$108,$A48,'Maintenance Log'!$B$9:$B$108,"&gt;="&amp;'Settings'!$B$4,'Maintenance Log'!$B$9:$B$108,"&lt;="&amp;'Settings'!$B$5),""))</f>
        <v/>
      </c>
      <c r="Y48" s="12">
        <f>IF($A48="","",IF(TEXTJOIN(", ",TRUE,IF(COUNTIF('Vehicles'!$A$9:$A$108,$A48)&gt;1,"Duplicate Unit ID",""),IF($F48="","Missing vehicle type",""),IF($I48="","Missing tracking-start odometer",""),IF($J48="","Missing current odometer",""),IF(AND($I48&lt;&gt;"",$J48&lt;&gt;"",$J48&lt;$I48),"Current odometer below tracking-start odometer",""),IF(AND($B48="Active",OR($N48="",$O48="")),"Active vehicle with no applied PM interval",""),IF(AND($G48&lt;&gt;"",LEN($G48)&lt;&gt;17),"VIN present but not 17 characters",""))="","OK","Review: "&amp;TEXTJOIN(", ",TRUE,IF(COUNTIF('Vehicles'!$A$9:$A$108,$A48)&gt;1,"Duplicate Unit ID",""),IF($F48="","Missing vehicle type",""),IF($I48="","Missing tracking-start odometer",""),IF($J48="","Missing current odometer",""),IF(AND($I48&lt;&gt;"",$J48&lt;&gt;"",$J48&lt;$I48),"Current odometer below tracking-start odometer",""),IF(AND($B48="Active",OR($N48="",$O48="")),"Active vehicle with no applied PM interval",""),IF(AND($G48&lt;&gt;"",LEN($G48)&lt;&gt;17),"VIN present but not 17 characters",""))))</f>
        <v/>
      </c>
    </row>
    <row r="49">
      <c r="A49" s="25" t="n"/>
      <c r="B49" s="25" t="n"/>
      <c r="C49" s="32" t="n"/>
      <c r="D49" s="25" t="n"/>
      <c r="E49" s="25" t="n"/>
      <c r="F49" s="25" t="n"/>
      <c r="G49" s="25" t="n"/>
      <c r="H49" s="25" t="n"/>
      <c r="I49" s="27" t="n"/>
      <c r="J49" s="27" t="n"/>
      <c r="K49" s="25" t="n"/>
      <c r="L49" s="27" t="n"/>
      <c r="M49" s="32" t="n"/>
      <c r="N49" s="30">
        <f>IF($A49="","",IF($L49&lt;&gt;"",$L49,IFERROR(INDEX('Settings'!$E$5:$E$8,MATCH($F49,'Settings'!$D$5:$D$8,0)),"")))</f>
        <v/>
      </c>
      <c r="O49" s="13">
        <f>IF($A49="","",IF($M49&lt;&gt;"",$M49,IFERROR(INDEX('Settings'!$F$5:$F$8,MATCH($F49,'Settings'!$D$5:$D$8,0)),"")))</f>
        <v/>
      </c>
      <c r="P49" s="33">
        <f>IF($A49="","",IF(COUNTIFS('Maintenance Log'!$C$9:$C$108,$A49,'Maintenance Log'!$F$9:$F$108,"Preventive Maintenance")=0,"",IFERROR(MAXIFS('Maintenance Log'!$B$9:$B$108,'Maintenance Log'!$C$9:$C$108,$A49,'Maintenance Log'!$F$9:$F$108,"Preventive Maintenance"),"")))</f>
        <v/>
      </c>
      <c r="Q49" s="30">
        <f>IF($A49="","",IF(COUNTIFS('Maintenance Log'!$C$9:$C$108,$A49,'Maintenance Log'!$F$9:$F$108,"Preventive Maintenance")=0,"",IFERROR(MAXIFS('Maintenance Log'!$E$9:$E$108,'Maintenance Log'!$C$9:$C$108,$A49,'Maintenance Log'!$F$9:$F$108,"Preventive Maintenance"),"")))</f>
        <v/>
      </c>
      <c r="R49" s="33">
        <f>IFERROR(IF($P49="","",EDATE($P49,$O49)),"")</f>
        <v/>
      </c>
      <c r="S49" s="30">
        <f>IFERROR(IF($Q49="","",$Q49+$N49),"")</f>
        <v/>
      </c>
      <c r="T49" s="30">
        <f>IFERROR(IF($S49="","",$S49-$J49),"")</f>
        <v/>
      </c>
      <c r="U49" s="13">
        <f>IFERROR(IF($R49="","",$R49-TODAY()),"")</f>
        <v/>
      </c>
      <c r="V49" s="12">
        <f>IF($A49="","",IF($B49&lt;&gt;"Active","Not Active",IF(OR($P49="",$Q49=""),"No PM History",IF(OR($T49&lt;=0,$U49&lt;=0),"Overdue",IF(OR($T49&lt;='Settings'!$B$8,$U49&lt;='Settings'!$B$9),"Due Soon","Current")))))</f>
        <v/>
      </c>
      <c r="W49" s="14">
        <f>IF($A49="","",IFERROR(SUMIFS('Maintenance Log'!$R$9:$R$108,'Maintenance Log'!$C$9:$C$108,$A49,'Maintenance Log'!$B$9:$B$108,"&gt;="&amp;'Settings'!$B$4,'Maintenance Log'!$B$9:$B$108,"&lt;="&amp;'Settings'!$B$5),0))</f>
        <v/>
      </c>
      <c r="X49" s="31">
        <f>IF($A49="","",IFERROR($W49/SUMIFS('Maintenance Log'!$T$9:$T$108,'Maintenance Log'!$C$9:$C$108,$A49,'Maintenance Log'!$B$9:$B$108,"&gt;="&amp;'Settings'!$B$4,'Maintenance Log'!$B$9:$B$108,"&lt;="&amp;'Settings'!$B$5),""))</f>
        <v/>
      </c>
      <c r="Y49" s="12">
        <f>IF($A49="","",IF(TEXTJOIN(", ",TRUE,IF(COUNTIF('Vehicles'!$A$9:$A$108,$A49)&gt;1,"Duplicate Unit ID",""),IF($F49="","Missing vehicle type",""),IF($I49="","Missing tracking-start odometer",""),IF($J49="","Missing current odometer",""),IF(AND($I49&lt;&gt;"",$J49&lt;&gt;"",$J49&lt;$I49),"Current odometer below tracking-start odometer",""),IF(AND($B49="Active",OR($N49="",$O49="")),"Active vehicle with no applied PM interval",""),IF(AND($G49&lt;&gt;"",LEN($G49)&lt;&gt;17),"VIN present but not 17 characters",""))="","OK","Review: "&amp;TEXTJOIN(", ",TRUE,IF(COUNTIF('Vehicles'!$A$9:$A$108,$A49)&gt;1,"Duplicate Unit ID",""),IF($F49="","Missing vehicle type",""),IF($I49="","Missing tracking-start odometer",""),IF($J49="","Missing current odometer",""),IF(AND($I49&lt;&gt;"",$J49&lt;&gt;"",$J49&lt;$I49),"Current odometer below tracking-start odometer",""),IF(AND($B49="Active",OR($N49="",$O49="")),"Active vehicle with no applied PM interval",""),IF(AND($G49&lt;&gt;"",LEN($G49)&lt;&gt;17),"VIN present but not 17 characters",""))))</f>
        <v/>
      </c>
    </row>
    <row r="50">
      <c r="A50" s="25" t="n"/>
      <c r="B50" s="25" t="n"/>
      <c r="C50" s="32" t="n"/>
      <c r="D50" s="25" t="n"/>
      <c r="E50" s="25" t="n"/>
      <c r="F50" s="25" t="n"/>
      <c r="G50" s="25" t="n"/>
      <c r="H50" s="25" t="n"/>
      <c r="I50" s="27" t="n"/>
      <c r="J50" s="27" t="n"/>
      <c r="K50" s="25" t="n"/>
      <c r="L50" s="27" t="n"/>
      <c r="M50" s="32" t="n"/>
      <c r="N50" s="30">
        <f>IF($A50="","",IF($L50&lt;&gt;"",$L50,IFERROR(INDEX('Settings'!$E$5:$E$8,MATCH($F50,'Settings'!$D$5:$D$8,0)),"")))</f>
        <v/>
      </c>
      <c r="O50" s="13">
        <f>IF($A50="","",IF($M50&lt;&gt;"",$M50,IFERROR(INDEX('Settings'!$F$5:$F$8,MATCH($F50,'Settings'!$D$5:$D$8,0)),"")))</f>
        <v/>
      </c>
      <c r="P50" s="33">
        <f>IF($A50="","",IF(COUNTIFS('Maintenance Log'!$C$9:$C$108,$A50,'Maintenance Log'!$F$9:$F$108,"Preventive Maintenance")=0,"",IFERROR(MAXIFS('Maintenance Log'!$B$9:$B$108,'Maintenance Log'!$C$9:$C$108,$A50,'Maintenance Log'!$F$9:$F$108,"Preventive Maintenance"),"")))</f>
        <v/>
      </c>
      <c r="Q50" s="30">
        <f>IF($A50="","",IF(COUNTIFS('Maintenance Log'!$C$9:$C$108,$A50,'Maintenance Log'!$F$9:$F$108,"Preventive Maintenance")=0,"",IFERROR(MAXIFS('Maintenance Log'!$E$9:$E$108,'Maintenance Log'!$C$9:$C$108,$A50,'Maintenance Log'!$F$9:$F$108,"Preventive Maintenance"),"")))</f>
        <v/>
      </c>
      <c r="R50" s="33">
        <f>IFERROR(IF($P50="","",EDATE($P50,$O50)),"")</f>
        <v/>
      </c>
      <c r="S50" s="30">
        <f>IFERROR(IF($Q50="","",$Q50+$N50),"")</f>
        <v/>
      </c>
      <c r="T50" s="30">
        <f>IFERROR(IF($S50="","",$S50-$J50),"")</f>
        <v/>
      </c>
      <c r="U50" s="13">
        <f>IFERROR(IF($R50="","",$R50-TODAY()),"")</f>
        <v/>
      </c>
      <c r="V50" s="12">
        <f>IF($A50="","",IF($B50&lt;&gt;"Active","Not Active",IF(OR($P50="",$Q50=""),"No PM History",IF(OR($T50&lt;=0,$U50&lt;=0),"Overdue",IF(OR($T50&lt;='Settings'!$B$8,$U50&lt;='Settings'!$B$9),"Due Soon","Current")))))</f>
        <v/>
      </c>
      <c r="W50" s="14">
        <f>IF($A50="","",IFERROR(SUMIFS('Maintenance Log'!$R$9:$R$108,'Maintenance Log'!$C$9:$C$108,$A50,'Maintenance Log'!$B$9:$B$108,"&gt;="&amp;'Settings'!$B$4,'Maintenance Log'!$B$9:$B$108,"&lt;="&amp;'Settings'!$B$5),0))</f>
        <v/>
      </c>
      <c r="X50" s="31">
        <f>IF($A50="","",IFERROR($W50/SUMIFS('Maintenance Log'!$T$9:$T$108,'Maintenance Log'!$C$9:$C$108,$A50,'Maintenance Log'!$B$9:$B$108,"&gt;="&amp;'Settings'!$B$4,'Maintenance Log'!$B$9:$B$108,"&lt;="&amp;'Settings'!$B$5),""))</f>
        <v/>
      </c>
      <c r="Y50" s="12">
        <f>IF($A50="","",IF(TEXTJOIN(", ",TRUE,IF(COUNTIF('Vehicles'!$A$9:$A$108,$A50)&gt;1,"Duplicate Unit ID",""),IF($F50="","Missing vehicle type",""),IF($I50="","Missing tracking-start odometer",""),IF($J50="","Missing current odometer",""),IF(AND($I50&lt;&gt;"",$J50&lt;&gt;"",$J50&lt;$I50),"Current odometer below tracking-start odometer",""),IF(AND($B50="Active",OR($N50="",$O50="")),"Active vehicle with no applied PM interval",""),IF(AND($G50&lt;&gt;"",LEN($G50)&lt;&gt;17),"VIN present but not 17 characters",""))="","OK","Review: "&amp;TEXTJOIN(", ",TRUE,IF(COUNTIF('Vehicles'!$A$9:$A$108,$A50)&gt;1,"Duplicate Unit ID",""),IF($F50="","Missing vehicle type",""),IF($I50="","Missing tracking-start odometer",""),IF($J50="","Missing current odometer",""),IF(AND($I50&lt;&gt;"",$J50&lt;&gt;"",$J50&lt;$I50),"Current odometer below tracking-start odometer",""),IF(AND($B50="Active",OR($N50="",$O50="")),"Active vehicle with no applied PM interval",""),IF(AND($G50&lt;&gt;"",LEN($G50)&lt;&gt;17),"VIN present but not 17 characters",""))))</f>
        <v/>
      </c>
    </row>
    <row r="51">
      <c r="A51" s="25" t="n"/>
      <c r="B51" s="25" t="n"/>
      <c r="C51" s="32" t="n"/>
      <c r="D51" s="25" t="n"/>
      <c r="E51" s="25" t="n"/>
      <c r="F51" s="25" t="n"/>
      <c r="G51" s="25" t="n"/>
      <c r="H51" s="25" t="n"/>
      <c r="I51" s="27" t="n"/>
      <c r="J51" s="27" t="n"/>
      <c r="K51" s="25" t="n"/>
      <c r="L51" s="27" t="n"/>
      <c r="M51" s="32" t="n"/>
      <c r="N51" s="30">
        <f>IF($A51="","",IF($L51&lt;&gt;"",$L51,IFERROR(INDEX('Settings'!$E$5:$E$8,MATCH($F51,'Settings'!$D$5:$D$8,0)),"")))</f>
        <v/>
      </c>
      <c r="O51" s="13">
        <f>IF($A51="","",IF($M51&lt;&gt;"",$M51,IFERROR(INDEX('Settings'!$F$5:$F$8,MATCH($F51,'Settings'!$D$5:$D$8,0)),"")))</f>
        <v/>
      </c>
      <c r="P51" s="33">
        <f>IF($A51="","",IF(COUNTIFS('Maintenance Log'!$C$9:$C$108,$A51,'Maintenance Log'!$F$9:$F$108,"Preventive Maintenance")=0,"",IFERROR(MAXIFS('Maintenance Log'!$B$9:$B$108,'Maintenance Log'!$C$9:$C$108,$A51,'Maintenance Log'!$F$9:$F$108,"Preventive Maintenance"),"")))</f>
        <v/>
      </c>
      <c r="Q51" s="30">
        <f>IF($A51="","",IF(COUNTIFS('Maintenance Log'!$C$9:$C$108,$A51,'Maintenance Log'!$F$9:$F$108,"Preventive Maintenance")=0,"",IFERROR(MAXIFS('Maintenance Log'!$E$9:$E$108,'Maintenance Log'!$C$9:$C$108,$A51,'Maintenance Log'!$F$9:$F$108,"Preventive Maintenance"),"")))</f>
        <v/>
      </c>
      <c r="R51" s="33">
        <f>IFERROR(IF($P51="","",EDATE($P51,$O51)),"")</f>
        <v/>
      </c>
      <c r="S51" s="30">
        <f>IFERROR(IF($Q51="","",$Q51+$N51),"")</f>
        <v/>
      </c>
      <c r="T51" s="30">
        <f>IFERROR(IF($S51="","",$S51-$J51),"")</f>
        <v/>
      </c>
      <c r="U51" s="13">
        <f>IFERROR(IF($R51="","",$R51-TODAY()),"")</f>
        <v/>
      </c>
      <c r="V51" s="12">
        <f>IF($A51="","",IF($B51&lt;&gt;"Active","Not Active",IF(OR($P51="",$Q51=""),"No PM History",IF(OR($T51&lt;=0,$U51&lt;=0),"Overdue",IF(OR($T51&lt;='Settings'!$B$8,$U51&lt;='Settings'!$B$9),"Due Soon","Current")))))</f>
        <v/>
      </c>
      <c r="W51" s="14">
        <f>IF($A51="","",IFERROR(SUMIFS('Maintenance Log'!$R$9:$R$108,'Maintenance Log'!$C$9:$C$108,$A51,'Maintenance Log'!$B$9:$B$108,"&gt;="&amp;'Settings'!$B$4,'Maintenance Log'!$B$9:$B$108,"&lt;="&amp;'Settings'!$B$5),0))</f>
        <v/>
      </c>
      <c r="X51" s="31">
        <f>IF($A51="","",IFERROR($W51/SUMIFS('Maintenance Log'!$T$9:$T$108,'Maintenance Log'!$C$9:$C$108,$A51,'Maintenance Log'!$B$9:$B$108,"&gt;="&amp;'Settings'!$B$4,'Maintenance Log'!$B$9:$B$108,"&lt;="&amp;'Settings'!$B$5),""))</f>
        <v/>
      </c>
      <c r="Y51" s="12">
        <f>IF($A51="","",IF(TEXTJOIN(", ",TRUE,IF(COUNTIF('Vehicles'!$A$9:$A$108,$A51)&gt;1,"Duplicate Unit ID",""),IF($F51="","Missing vehicle type",""),IF($I51="","Missing tracking-start odometer",""),IF($J51="","Missing current odometer",""),IF(AND($I51&lt;&gt;"",$J51&lt;&gt;"",$J51&lt;$I51),"Current odometer below tracking-start odometer",""),IF(AND($B51="Active",OR($N51="",$O51="")),"Active vehicle with no applied PM interval",""),IF(AND($G51&lt;&gt;"",LEN($G51)&lt;&gt;17),"VIN present but not 17 characters",""))="","OK","Review: "&amp;TEXTJOIN(", ",TRUE,IF(COUNTIF('Vehicles'!$A$9:$A$108,$A51)&gt;1,"Duplicate Unit ID",""),IF($F51="","Missing vehicle type",""),IF($I51="","Missing tracking-start odometer",""),IF($J51="","Missing current odometer",""),IF(AND($I51&lt;&gt;"",$J51&lt;&gt;"",$J51&lt;$I51),"Current odometer below tracking-start odometer",""),IF(AND($B51="Active",OR($N51="",$O51="")),"Active vehicle with no applied PM interval",""),IF(AND($G51&lt;&gt;"",LEN($G51)&lt;&gt;17),"VIN present but not 17 characters",""))))</f>
        <v/>
      </c>
    </row>
    <row r="52">
      <c r="A52" s="25" t="n"/>
      <c r="B52" s="25" t="n"/>
      <c r="C52" s="32" t="n"/>
      <c r="D52" s="25" t="n"/>
      <c r="E52" s="25" t="n"/>
      <c r="F52" s="25" t="n"/>
      <c r="G52" s="25" t="n"/>
      <c r="H52" s="25" t="n"/>
      <c r="I52" s="27" t="n"/>
      <c r="J52" s="27" t="n"/>
      <c r="K52" s="25" t="n"/>
      <c r="L52" s="27" t="n"/>
      <c r="M52" s="32" t="n"/>
      <c r="N52" s="30">
        <f>IF($A52="","",IF($L52&lt;&gt;"",$L52,IFERROR(INDEX('Settings'!$E$5:$E$8,MATCH($F52,'Settings'!$D$5:$D$8,0)),"")))</f>
        <v/>
      </c>
      <c r="O52" s="13">
        <f>IF($A52="","",IF($M52&lt;&gt;"",$M52,IFERROR(INDEX('Settings'!$F$5:$F$8,MATCH($F52,'Settings'!$D$5:$D$8,0)),"")))</f>
        <v/>
      </c>
      <c r="P52" s="33">
        <f>IF($A52="","",IF(COUNTIFS('Maintenance Log'!$C$9:$C$108,$A52,'Maintenance Log'!$F$9:$F$108,"Preventive Maintenance")=0,"",IFERROR(MAXIFS('Maintenance Log'!$B$9:$B$108,'Maintenance Log'!$C$9:$C$108,$A52,'Maintenance Log'!$F$9:$F$108,"Preventive Maintenance"),"")))</f>
        <v/>
      </c>
      <c r="Q52" s="30">
        <f>IF($A52="","",IF(COUNTIFS('Maintenance Log'!$C$9:$C$108,$A52,'Maintenance Log'!$F$9:$F$108,"Preventive Maintenance")=0,"",IFERROR(MAXIFS('Maintenance Log'!$E$9:$E$108,'Maintenance Log'!$C$9:$C$108,$A52,'Maintenance Log'!$F$9:$F$108,"Preventive Maintenance"),"")))</f>
        <v/>
      </c>
      <c r="R52" s="33">
        <f>IFERROR(IF($P52="","",EDATE($P52,$O52)),"")</f>
        <v/>
      </c>
      <c r="S52" s="30">
        <f>IFERROR(IF($Q52="","",$Q52+$N52),"")</f>
        <v/>
      </c>
      <c r="T52" s="30">
        <f>IFERROR(IF($S52="","",$S52-$J52),"")</f>
        <v/>
      </c>
      <c r="U52" s="13">
        <f>IFERROR(IF($R52="","",$R52-TODAY()),"")</f>
        <v/>
      </c>
      <c r="V52" s="12">
        <f>IF($A52="","",IF($B52&lt;&gt;"Active","Not Active",IF(OR($P52="",$Q52=""),"No PM History",IF(OR($T52&lt;=0,$U52&lt;=0),"Overdue",IF(OR($T52&lt;='Settings'!$B$8,$U52&lt;='Settings'!$B$9),"Due Soon","Current")))))</f>
        <v/>
      </c>
      <c r="W52" s="14">
        <f>IF($A52="","",IFERROR(SUMIFS('Maintenance Log'!$R$9:$R$108,'Maintenance Log'!$C$9:$C$108,$A52,'Maintenance Log'!$B$9:$B$108,"&gt;="&amp;'Settings'!$B$4,'Maintenance Log'!$B$9:$B$108,"&lt;="&amp;'Settings'!$B$5),0))</f>
        <v/>
      </c>
      <c r="X52" s="31">
        <f>IF($A52="","",IFERROR($W52/SUMIFS('Maintenance Log'!$T$9:$T$108,'Maintenance Log'!$C$9:$C$108,$A52,'Maintenance Log'!$B$9:$B$108,"&gt;="&amp;'Settings'!$B$4,'Maintenance Log'!$B$9:$B$108,"&lt;="&amp;'Settings'!$B$5),""))</f>
        <v/>
      </c>
      <c r="Y52" s="12">
        <f>IF($A52="","",IF(TEXTJOIN(", ",TRUE,IF(COUNTIF('Vehicles'!$A$9:$A$108,$A52)&gt;1,"Duplicate Unit ID",""),IF($F52="","Missing vehicle type",""),IF($I52="","Missing tracking-start odometer",""),IF($J52="","Missing current odometer",""),IF(AND($I52&lt;&gt;"",$J52&lt;&gt;"",$J52&lt;$I52),"Current odometer below tracking-start odometer",""),IF(AND($B52="Active",OR($N52="",$O52="")),"Active vehicle with no applied PM interval",""),IF(AND($G52&lt;&gt;"",LEN($G52)&lt;&gt;17),"VIN present but not 17 characters",""))="","OK","Review: "&amp;TEXTJOIN(", ",TRUE,IF(COUNTIF('Vehicles'!$A$9:$A$108,$A52)&gt;1,"Duplicate Unit ID",""),IF($F52="","Missing vehicle type",""),IF($I52="","Missing tracking-start odometer",""),IF($J52="","Missing current odometer",""),IF(AND($I52&lt;&gt;"",$J52&lt;&gt;"",$J52&lt;$I52),"Current odometer below tracking-start odometer",""),IF(AND($B52="Active",OR($N52="",$O52="")),"Active vehicle with no applied PM interval",""),IF(AND($G52&lt;&gt;"",LEN($G52)&lt;&gt;17),"VIN present but not 17 characters",""))))</f>
        <v/>
      </c>
    </row>
    <row r="53">
      <c r="A53" s="25" t="n"/>
      <c r="B53" s="25" t="n"/>
      <c r="C53" s="32" t="n"/>
      <c r="D53" s="25" t="n"/>
      <c r="E53" s="25" t="n"/>
      <c r="F53" s="25" t="n"/>
      <c r="G53" s="25" t="n"/>
      <c r="H53" s="25" t="n"/>
      <c r="I53" s="27" t="n"/>
      <c r="J53" s="27" t="n"/>
      <c r="K53" s="25" t="n"/>
      <c r="L53" s="27" t="n"/>
      <c r="M53" s="32" t="n"/>
      <c r="N53" s="30">
        <f>IF($A53="","",IF($L53&lt;&gt;"",$L53,IFERROR(INDEX('Settings'!$E$5:$E$8,MATCH($F53,'Settings'!$D$5:$D$8,0)),"")))</f>
        <v/>
      </c>
      <c r="O53" s="13">
        <f>IF($A53="","",IF($M53&lt;&gt;"",$M53,IFERROR(INDEX('Settings'!$F$5:$F$8,MATCH($F53,'Settings'!$D$5:$D$8,0)),"")))</f>
        <v/>
      </c>
      <c r="P53" s="33">
        <f>IF($A53="","",IF(COUNTIFS('Maintenance Log'!$C$9:$C$108,$A53,'Maintenance Log'!$F$9:$F$108,"Preventive Maintenance")=0,"",IFERROR(MAXIFS('Maintenance Log'!$B$9:$B$108,'Maintenance Log'!$C$9:$C$108,$A53,'Maintenance Log'!$F$9:$F$108,"Preventive Maintenance"),"")))</f>
        <v/>
      </c>
      <c r="Q53" s="30">
        <f>IF($A53="","",IF(COUNTIFS('Maintenance Log'!$C$9:$C$108,$A53,'Maintenance Log'!$F$9:$F$108,"Preventive Maintenance")=0,"",IFERROR(MAXIFS('Maintenance Log'!$E$9:$E$108,'Maintenance Log'!$C$9:$C$108,$A53,'Maintenance Log'!$F$9:$F$108,"Preventive Maintenance"),"")))</f>
        <v/>
      </c>
      <c r="R53" s="33">
        <f>IFERROR(IF($P53="","",EDATE($P53,$O53)),"")</f>
        <v/>
      </c>
      <c r="S53" s="30">
        <f>IFERROR(IF($Q53="","",$Q53+$N53),"")</f>
        <v/>
      </c>
      <c r="T53" s="30">
        <f>IFERROR(IF($S53="","",$S53-$J53),"")</f>
        <v/>
      </c>
      <c r="U53" s="13">
        <f>IFERROR(IF($R53="","",$R53-TODAY()),"")</f>
        <v/>
      </c>
      <c r="V53" s="12">
        <f>IF($A53="","",IF($B53&lt;&gt;"Active","Not Active",IF(OR($P53="",$Q53=""),"No PM History",IF(OR($T53&lt;=0,$U53&lt;=0),"Overdue",IF(OR($T53&lt;='Settings'!$B$8,$U53&lt;='Settings'!$B$9),"Due Soon","Current")))))</f>
        <v/>
      </c>
      <c r="W53" s="14">
        <f>IF($A53="","",IFERROR(SUMIFS('Maintenance Log'!$R$9:$R$108,'Maintenance Log'!$C$9:$C$108,$A53,'Maintenance Log'!$B$9:$B$108,"&gt;="&amp;'Settings'!$B$4,'Maintenance Log'!$B$9:$B$108,"&lt;="&amp;'Settings'!$B$5),0))</f>
        <v/>
      </c>
      <c r="X53" s="31">
        <f>IF($A53="","",IFERROR($W53/SUMIFS('Maintenance Log'!$T$9:$T$108,'Maintenance Log'!$C$9:$C$108,$A53,'Maintenance Log'!$B$9:$B$108,"&gt;="&amp;'Settings'!$B$4,'Maintenance Log'!$B$9:$B$108,"&lt;="&amp;'Settings'!$B$5),""))</f>
        <v/>
      </c>
      <c r="Y53" s="12">
        <f>IF($A53="","",IF(TEXTJOIN(", ",TRUE,IF(COUNTIF('Vehicles'!$A$9:$A$108,$A53)&gt;1,"Duplicate Unit ID",""),IF($F53="","Missing vehicle type",""),IF($I53="","Missing tracking-start odometer",""),IF($J53="","Missing current odometer",""),IF(AND($I53&lt;&gt;"",$J53&lt;&gt;"",$J53&lt;$I53),"Current odometer below tracking-start odometer",""),IF(AND($B53="Active",OR($N53="",$O53="")),"Active vehicle with no applied PM interval",""),IF(AND($G53&lt;&gt;"",LEN($G53)&lt;&gt;17),"VIN present but not 17 characters",""))="","OK","Review: "&amp;TEXTJOIN(", ",TRUE,IF(COUNTIF('Vehicles'!$A$9:$A$108,$A53)&gt;1,"Duplicate Unit ID",""),IF($F53="","Missing vehicle type",""),IF($I53="","Missing tracking-start odometer",""),IF($J53="","Missing current odometer",""),IF(AND($I53&lt;&gt;"",$J53&lt;&gt;"",$J53&lt;$I53),"Current odometer below tracking-start odometer",""),IF(AND($B53="Active",OR($N53="",$O53="")),"Active vehicle with no applied PM interval",""),IF(AND($G53&lt;&gt;"",LEN($G53)&lt;&gt;17),"VIN present but not 17 characters",""))))</f>
        <v/>
      </c>
    </row>
    <row r="54">
      <c r="A54" s="25" t="n"/>
      <c r="B54" s="25" t="n"/>
      <c r="C54" s="32" t="n"/>
      <c r="D54" s="25" t="n"/>
      <c r="E54" s="25" t="n"/>
      <c r="F54" s="25" t="n"/>
      <c r="G54" s="25" t="n"/>
      <c r="H54" s="25" t="n"/>
      <c r="I54" s="27" t="n"/>
      <c r="J54" s="27" t="n"/>
      <c r="K54" s="25" t="n"/>
      <c r="L54" s="27" t="n"/>
      <c r="M54" s="32" t="n"/>
      <c r="N54" s="30">
        <f>IF($A54="","",IF($L54&lt;&gt;"",$L54,IFERROR(INDEX('Settings'!$E$5:$E$8,MATCH($F54,'Settings'!$D$5:$D$8,0)),"")))</f>
        <v/>
      </c>
      <c r="O54" s="13">
        <f>IF($A54="","",IF($M54&lt;&gt;"",$M54,IFERROR(INDEX('Settings'!$F$5:$F$8,MATCH($F54,'Settings'!$D$5:$D$8,0)),"")))</f>
        <v/>
      </c>
      <c r="P54" s="33">
        <f>IF($A54="","",IF(COUNTIFS('Maintenance Log'!$C$9:$C$108,$A54,'Maintenance Log'!$F$9:$F$108,"Preventive Maintenance")=0,"",IFERROR(MAXIFS('Maintenance Log'!$B$9:$B$108,'Maintenance Log'!$C$9:$C$108,$A54,'Maintenance Log'!$F$9:$F$108,"Preventive Maintenance"),"")))</f>
        <v/>
      </c>
      <c r="Q54" s="30">
        <f>IF($A54="","",IF(COUNTIFS('Maintenance Log'!$C$9:$C$108,$A54,'Maintenance Log'!$F$9:$F$108,"Preventive Maintenance")=0,"",IFERROR(MAXIFS('Maintenance Log'!$E$9:$E$108,'Maintenance Log'!$C$9:$C$108,$A54,'Maintenance Log'!$F$9:$F$108,"Preventive Maintenance"),"")))</f>
        <v/>
      </c>
      <c r="R54" s="33">
        <f>IFERROR(IF($P54="","",EDATE($P54,$O54)),"")</f>
        <v/>
      </c>
      <c r="S54" s="30">
        <f>IFERROR(IF($Q54="","",$Q54+$N54),"")</f>
        <v/>
      </c>
      <c r="T54" s="30">
        <f>IFERROR(IF($S54="","",$S54-$J54),"")</f>
        <v/>
      </c>
      <c r="U54" s="13">
        <f>IFERROR(IF($R54="","",$R54-TODAY()),"")</f>
        <v/>
      </c>
      <c r="V54" s="12">
        <f>IF($A54="","",IF($B54&lt;&gt;"Active","Not Active",IF(OR($P54="",$Q54=""),"No PM History",IF(OR($T54&lt;=0,$U54&lt;=0),"Overdue",IF(OR($T54&lt;='Settings'!$B$8,$U54&lt;='Settings'!$B$9),"Due Soon","Current")))))</f>
        <v/>
      </c>
      <c r="W54" s="14">
        <f>IF($A54="","",IFERROR(SUMIFS('Maintenance Log'!$R$9:$R$108,'Maintenance Log'!$C$9:$C$108,$A54,'Maintenance Log'!$B$9:$B$108,"&gt;="&amp;'Settings'!$B$4,'Maintenance Log'!$B$9:$B$108,"&lt;="&amp;'Settings'!$B$5),0))</f>
        <v/>
      </c>
      <c r="X54" s="31">
        <f>IF($A54="","",IFERROR($W54/SUMIFS('Maintenance Log'!$T$9:$T$108,'Maintenance Log'!$C$9:$C$108,$A54,'Maintenance Log'!$B$9:$B$108,"&gt;="&amp;'Settings'!$B$4,'Maintenance Log'!$B$9:$B$108,"&lt;="&amp;'Settings'!$B$5),""))</f>
        <v/>
      </c>
      <c r="Y54" s="12">
        <f>IF($A54="","",IF(TEXTJOIN(", ",TRUE,IF(COUNTIF('Vehicles'!$A$9:$A$108,$A54)&gt;1,"Duplicate Unit ID",""),IF($F54="","Missing vehicle type",""),IF($I54="","Missing tracking-start odometer",""),IF($J54="","Missing current odometer",""),IF(AND($I54&lt;&gt;"",$J54&lt;&gt;"",$J54&lt;$I54),"Current odometer below tracking-start odometer",""),IF(AND($B54="Active",OR($N54="",$O54="")),"Active vehicle with no applied PM interval",""),IF(AND($G54&lt;&gt;"",LEN($G54)&lt;&gt;17),"VIN present but not 17 characters",""))="","OK","Review: "&amp;TEXTJOIN(", ",TRUE,IF(COUNTIF('Vehicles'!$A$9:$A$108,$A54)&gt;1,"Duplicate Unit ID",""),IF($F54="","Missing vehicle type",""),IF($I54="","Missing tracking-start odometer",""),IF($J54="","Missing current odometer",""),IF(AND($I54&lt;&gt;"",$J54&lt;&gt;"",$J54&lt;$I54),"Current odometer below tracking-start odometer",""),IF(AND($B54="Active",OR($N54="",$O54="")),"Active vehicle with no applied PM interval",""),IF(AND($G54&lt;&gt;"",LEN($G54)&lt;&gt;17),"VIN present but not 17 characters",""))))</f>
        <v/>
      </c>
    </row>
    <row r="55">
      <c r="A55" s="25" t="n"/>
      <c r="B55" s="25" t="n"/>
      <c r="C55" s="32" t="n"/>
      <c r="D55" s="25" t="n"/>
      <c r="E55" s="25" t="n"/>
      <c r="F55" s="25" t="n"/>
      <c r="G55" s="25" t="n"/>
      <c r="H55" s="25" t="n"/>
      <c r="I55" s="27" t="n"/>
      <c r="J55" s="27" t="n"/>
      <c r="K55" s="25" t="n"/>
      <c r="L55" s="27" t="n"/>
      <c r="M55" s="32" t="n"/>
      <c r="N55" s="30">
        <f>IF($A55="","",IF($L55&lt;&gt;"",$L55,IFERROR(INDEX('Settings'!$E$5:$E$8,MATCH($F55,'Settings'!$D$5:$D$8,0)),"")))</f>
        <v/>
      </c>
      <c r="O55" s="13">
        <f>IF($A55="","",IF($M55&lt;&gt;"",$M55,IFERROR(INDEX('Settings'!$F$5:$F$8,MATCH($F55,'Settings'!$D$5:$D$8,0)),"")))</f>
        <v/>
      </c>
      <c r="P55" s="33">
        <f>IF($A55="","",IF(COUNTIFS('Maintenance Log'!$C$9:$C$108,$A55,'Maintenance Log'!$F$9:$F$108,"Preventive Maintenance")=0,"",IFERROR(MAXIFS('Maintenance Log'!$B$9:$B$108,'Maintenance Log'!$C$9:$C$108,$A55,'Maintenance Log'!$F$9:$F$108,"Preventive Maintenance"),"")))</f>
        <v/>
      </c>
      <c r="Q55" s="30">
        <f>IF($A55="","",IF(COUNTIFS('Maintenance Log'!$C$9:$C$108,$A55,'Maintenance Log'!$F$9:$F$108,"Preventive Maintenance")=0,"",IFERROR(MAXIFS('Maintenance Log'!$E$9:$E$108,'Maintenance Log'!$C$9:$C$108,$A55,'Maintenance Log'!$F$9:$F$108,"Preventive Maintenance"),"")))</f>
        <v/>
      </c>
      <c r="R55" s="33">
        <f>IFERROR(IF($P55="","",EDATE($P55,$O55)),"")</f>
        <v/>
      </c>
      <c r="S55" s="30">
        <f>IFERROR(IF($Q55="","",$Q55+$N55),"")</f>
        <v/>
      </c>
      <c r="T55" s="30">
        <f>IFERROR(IF($S55="","",$S55-$J55),"")</f>
        <v/>
      </c>
      <c r="U55" s="13">
        <f>IFERROR(IF($R55="","",$R55-TODAY()),"")</f>
        <v/>
      </c>
      <c r="V55" s="12">
        <f>IF($A55="","",IF($B55&lt;&gt;"Active","Not Active",IF(OR($P55="",$Q55=""),"No PM History",IF(OR($T55&lt;=0,$U55&lt;=0),"Overdue",IF(OR($T55&lt;='Settings'!$B$8,$U55&lt;='Settings'!$B$9),"Due Soon","Current")))))</f>
        <v/>
      </c>
      <c r="W55" s="14">
        <f>IF($A55="","",IFERROR(SUMIFS('Maintenance Log'!$R$9:$R$108,'Maintenance Log'!$C$9:$C$108,$A55,'Maintenance Log'!$B$9:$B$108,"&gt;="&amp;'Settings'!$B$4,'Maintenance Log'!$B$9:$B$108,"&lt;="&amp;'Settings'!$B$5),0))</f>
        <v/>
      </c>
      <c r="X55" s="31">
        <f>IF($A55="","",IFERROR($W55/SUMIFS('Maintenance Log'!$T$9:$T$108,'Maintenance Log'!$C$9:$C$108,$A55,'Maintenance Log'!$B$9:$B$108,"&gt;="&amp;'Settings'!$B$4,'Maintenance Log'!$B$9:$B$108,"&lt;="&amp;'Settings'!$B$5),""))</f>
        <v/>
      </c>
      <c r="Y55" s="12">
        <f>IF($A55="","",IF(TEXTJOIN(", ",TRUE,IF(COUNTIF('Vehicles'!$A$9:$A$108,$A55)&gt;1,"Duplicate Unit ID",""),IF($F55="","Missing vehicle type",""),IF($I55="","Missing tracking-start odometer",""),IF($J55="","Missing current odometer",""),IF(AND($I55&lt;&gt;"",$J55&lt;&gt;"",$J55&lt;$I55),"Current odometer below tracking-start odometer",""),IF(AND($B55="Active",OR($N55="",$O55="")),"Active vehicle with no applied PM interval",""),IF(AND($G55&lt;&gt;"",LEN($G55)&lt;&gt;17),"VIN present but not 17 characters",""))="","OK","Review: "&amp;TEXTJOIN(", ",TRUE,IF(COUNTIF('Vehicles'!$A$9:$A$108,$A55)&gt;1,"Duplicate Unit ID",""),IF($F55="","Missing vehicle type",""),IF($I55="","Missing tracking-start odometer",""),IF($J55="","Missing current odometer",""),IF(AND($I55&lt;&gt;"",$J55&lt;&gt;"",$J55&lt;$I55),"Current odometer below tracking-start odometer",""),IF(AND($B55="Active",OR($N55="",$O55="")),"Active vehicle with no applied PM interval",""),IF(AND($G55&lt;&gt;"",LEN($G55)&lt;&gt;17),"VIN present but not 17 characters",""))))</f>
        <v/>
      </c>
    </row>
    <row r="56">
      <c r="A56" s="25" t="n"/>
      <c r="B56" s="25" t="n"/>
      <c r="C56" s="32" t="n"/>
      <c r="D56" s="25" t="n"/>
      <c r="E56" s="25" t="n"/>
      <c r="F56" s="25" t="n"/>
      <c r="G56" s="25" t="n"/>
      <c r="H56" s="25" t="n"/>
      <c r="I56" s="27" t="n"/>
      <c r="J56" s="27" t="n"/>
      <c r="K56" s="25" t="n"/>
      <c r="L56" s="27" t="n"/>
      <c r="M56" s="32" t="n"/>
      <c r="N56" s="30">
        <f>IF($A56="","",IF($L56&lt;&gt;"",$L56,IFERROR(INDEX('Settings'!$E$5:$E$8,MATCH($F56,'Settings'!$D$5:$D$8,0)),"")))</f>
        <v/>
      </c>
      <c r="O56" s="13">
        <f>IF($A56="","",IF($M56&lt;&gt;"",$M56,IFERROR(INDEX('Settings'!$F$5:$F$8,MATCH($F56,'Settings'!$D$5:$D$8,0)),"")))</f>
        <v/>
      </c>
      <c r="P56" s="33">
        <f>IF($A56="","",IF(COUNTIFS('Maintenance Log'!$C$9:$C$108,$A56,'Maintenance Log'!$F$9:$F$108,"Preventive Maintenance")=0,"",IFERROR(MAXIFS('Maintenance Log'!$B$9:$B$108,'Maintenance Log'!$C$9:$C$108,$A56,'Maintenance Log'!$F$9:$F$108,"Preventive Maintenance"),"")))</f>
        <v/>
      </c>
      <c r="Q56" s="30">
        <f>IF($A56="","",IF(COUNTIFS('Maintenance Log'!$C$9:$C$108,$A56,'Maintenance Log'!$F$9:$F$108,"Preventive Maintenance")=0,"",IFERROR(MAXIFS('Maintenance Log'!$E$9:$E$108,'Maintenance Log'!$C$9:$C$108,$A56,'Maintenance Log'!$F$9:$F$108,"Preventive Maintenance"),"")))</f>
        <v/>
      </c>
      <c r="R56" s="33">
        <f>IFERROR(IF($P56="","",EDATE($P56,$O56)),"")</f>
        <v/>
      </c>
      <c r="S56" s="30">
        <f>IFERROR(IF($Q56="","",$Q56+$N56),"")</f>
        <v/>
      </c>
      <c r="T56" s="30">
        <f>IFERROR(IF($S56="","",$S56-$J56),"")</f>
        <v/>
      </c>
      <c r="U56" s="13">
        <f>IFERROR(IF($R56="","",$R56-TODAY()),"")</f>
        <v/>
      </c>
      <c r="V56" s="12">
        <f>IF($A56="","",IF($B56&lt;&gt;"Active","Not Active",IF(OR($P56="",$Q56=""),"No PM History",IF(OR($T56&lt;=0,$U56&lt;=0),"Overdue",IF(OR($T56&lt;='Settings'!$B$8,$U56&lt;='Settings'!$B$9),"Due Soon","Current")))))</f>
        <v/>
      </c>
      <c r="W56" s="14">
        <f>IF($A56="","",IFERROR(SUMIFS('Maintenance Log'!$R$9:$R$108,'Maintenance Log'!$C$9:$C$108,$A56,'Maintenance Log'!$B$9:$B$108,"&gt;="&amp;'Settings'!$B$4,'Maintenance Log'!$B$9:$B$108,"&lt;="&amp;'Settings'!$B$5),0))</f>
        <v/>
      </c>
      <c r="X56" s="31">
        <f>IF($A56="","",IFERROR($W56/SUMIFS('Maintenance Log'!$T$9:$T$108,'Maintenance Log'!$C$9:$C$108,$A56,'Maintenance Log'!$B$9:$B$108,"&gt;="&amp;'Settings'!$B$4,'Maintenance Log'!$B$9:$B$108,"&lt;="&amp;'Settings'!$B$5),""))</f>
        <v/>
      </c>
      <c r="Y56" s="12">
        <f>IF($A56="","",IF(TEXTJOIN(", ",TRUE,IF(COUNTIF('Vehicles'!$A$9:$A$108,$A56)&gt;1,"Duplicate Unit ID",""),IF($F56="","Missing vehicle type",""),IF($I56="","Missing tracking-start odometer",""),IF($J56="","Missing current odometer",""),IF(AND($I56&lt;&gt;"",$J56&lt;&gt;"",$J56&lt;$I56),"Current odometer below tracking-start odometer",""),IF(AND($B56="Active",OR($N56="",$O56="")),"Active vehicle with no applied PM interval",""),IF(AND($G56&lt;&gt;"",LEN($G56)&lt;&gt;17),"VIN present but not 17 characters",""))="","OK","Review: "&amp;TEXTJOIN(", ",TRUE,IF(COUNTIF('Vehicles'!$A$9:$A$108,$A56)&gt;1,"Duplicate Unit ID",""),IF($F56="","Missing vehicle type",""),IF($I56="","Missing tracking-start odometer",""),IF($J56="","Missing current odometer",""),IF(AND($I56&lt;&gt;"",$J56&lt;&gt;"",$J56&lt;$I56),"Current odometer below tracking-start odometer",""),IF(AND($B56="Active",OR($N56="",$O56="")),"Active vehicle with no applied PM interval",""),IF(AND($G56&lt;&gt;"",LEN($G56)&lt;&gt;17),"VIN present but not 17 characters",""))))</f>
        <v/>
      </c>
    </row>
    <row r="57">
      <c r="A57" s="25" t="n"/>
      <c r="B57" s="25" t="n"/>
      <c r="C57" s="32" t="n"/>
      <c r="D57" s="25" t="n"/>
      <c r="E57" s="25" t="n"/>
      <c r="F57" s="25" t="n"/>
      <c r="G57" s="25" t="n"/>
      <c r="H57" s="25" t="n"/>
      <c r="I57" s="27" t="n"/>
      <c r="J57" s="27" t="n"/>
      <c r="K57" s="25" t="n"/>
      <c r="L57" s="27" t="n"/>
      <c r="M57" s="32" t="n"/>
      <c r="N57" s="30">
        <f>IF($A57="","",IF($L57&lt;&gt;"",$L57,IFERROR(INDEX('Settings'!$E$5:$E$8,MATCH($F57,'Settings'!$D$5:$D$8,0)),"")))</f>
        <v/>
      </c>
      <c r="O57" s="13">
        <f>IF($A57="","",IF($M57&lt;&gt;"",$M57,IFERROR(INDEX('Settings'!$F$5:$F$8,MATCH($F57,'Settings'!$D$5:$D$8,0)),"")))</f>
        <v/>
      </c>
      <c r="P57" s="33">
        <f>IF($A57="","",IF(COUNTIFS('Maintenance Log'!$C$9:$C$108,$A57,'Maintenance Log'!$F$9:$F$108,"Preventive Maintenance")=0,"",IFERROR(MAXIFS('Maintenance Log'!$B$9:$B$108,'Maintenance Log'!$C$9:$C$108,$A57,'Maintenance Log'!$F$9:$F$108,"Preventive Maintenance"),"")))</f>
        <v/>
      </c>
      <c r="Q57" s="30">
        <f>IF($A57="","",IF(COUNTIFS('Maintenance Log'!$C$9:$C$108,$A57,'Maintenance Log'!$F$9:$F$108,"Preventive Maintenance")=0,"",IFERROR(MAXIFS('Maintenance Log'!$E$9:$E$108,'Maintenance Log'!$C$9:$C$108,$A57,'Maintenance Log'!$F$9:$F$108,"Preventive Maintenance"),"")))</f>
        <v/>
      </c>
      <c r="R57" s="33">
        <f>IFERROR(IF($P57="","",EDATE($P57,$O57)),"")</f>
        <v/>
      </c>
      <c r="S57" s="30">
        <f>IFERROR(IF($Q57="","",$Q57+$N57),"")</f>
        <v/>
      </c>
      <c r="T57" s="30">
        <f>IFERROR(IF($S57="","",$S57-$J57),"")</f>
        <v/>
      </c>
      <c r="U57" s="13">
        <f>IFERROR(IF($R57="","",$R57-TODAY()),"")</f>
        <v/>
      </c>
      <c r="V57" s="12">
        <f>IF($A57="","",IF($B57&lt;&gt;"Active","Not Active",IF(OR($P57="",$Q57=""),"No PM History",IF(OR($T57&lt;=0,$U57&lt;=0),"Overdue",IF(OR($T57&lt;='Settings'!$B$8,$U57&lt;='Settings'!$B$9),"Due Soon","Current")))))</f>
        <v/>
      </c>
      <c r="W57" s="14">
        <f>IF($A57="","",IFERROR(SUMIFS('Maintenance Log'!$R$9:$R$108,'Maintenance Log'!$C$9:$C$108,$A57,'Maintenance Log'!$B$9:$B$108,"&gt;="&amp;'Settings'!$B$4,'Maintenance Log'!$B$9:$B$108,"&lt;="&amp;'Settings'!$B$5),0))</f>
        <v/>
      </c>
      <c r="X57" s="31">
        <f>IF($A57="","",IFERROR($W57/SUMIFS('Maintenance Log'!$T$9:$T$108,'Maintenance Log'!$C$9:$C$108,$A57,'Maintenance Log'!$B$9:$B$108,"&gt;="&amp;'Settings'!$B$4,'Maintenance Log'!$B$9:$B$108,"&lt;="&amp;'Settings'!$B$5),""))</f>
        <v/>
      </c>
      <c r="Y57" s="12">
        <f>IF($A57="","",IF(TEXTJOIN(", ",TRUE,IF(COUNTIF('Vehicles'!$A$9:$A$108,$A57)&gt;1,"Duplicate Unit ID",""),IF($F57="","Missing vehicle type",""),IF($I57="","Missing tracking-start odometer",""),IF($J57="","Missing current odometer",""),IF(AND($I57&lt;&gt;"",$J57&lt;&gt;"",$J57&lt;$I57),"Current odometer below tracking-start odometer",""),IF(AND($B57="Active",OR($N57="",$O57="")),"Active vehicle with no applied PM interval",""),IF(AND($G57&lt;&gt;"",LEN($G57)&lt;&gt;17),"VIN present but not 17 characters",""))="","OK","Review: "&amp;TEXTJOIN(", ",TRUE,IF(COUNTIF('Vehicles'!$A$9:$A$108,$A57)&gt;1,"Duplicate Unit ID",""),IF($F57="","Missing vehicle type",""),IF($I57="","Missing tracking-start odometer",""),IF($J57="","Missing current odometer",""),IF(AND($I57&lt;&gt;"",$J57&lt;&gt;"",$J57&lt;$I57),"Current odometer below tracking-start odometer",""),IF(AND($B57="Active",OR($N57="",$O57="")),"Active vehicle with no applied PM interval",""),IF(AND($G57&lt;&gt;"",LEN($G57)&lt;&gt;17),"VIN present but not 17 characters",""))))</f>
        <v/>
      </c>
    </row>
    <row r="58">
      <c r="A58" s="25" t="n"/>
      <c r="B58" s="25" t="n"/>
      <c r="C58" s="32" t="n"/>
      <c r="D58" s="25" t="n"/>
      <c r="E58" s="25" t="n"/>
      <c r="F58" s="25" t="n"/>
      <c r="G58" s="25" t="n"/>
      <c r="H58" s="25" t="n"/>
      <c r="I58" s="27" t="n"/>
      <c r="J58" s="27" t="n"/>
      <c r="K58" s="25" t="n"/>
      <c r="L58" s="27" t="n"/>
      <c r="M58" s="32" t="n"/>
      <c r="N58" s="30">
        <f>IF($A58="","",IF($L58&lt;&gt;"",$L58,IFERROR(INDEX('Settings'!$E$5:$E$8,MATCH($F58,'Settings'!$D$5:$D$8,0)),"")))</f>
        <v/>
      </c>
      <c r="O58" s="13">
        <f>IF($A58="","",IF($M58&lt;&gt;"",$M58,IFERROR(INDEX('Settings'!$F$5:$F$8,MATCH($F58,'Settings'!$D$5:$D$8,0)),"")))</f>
        <v/>
      </c>
      <c r="P58" s="33">
        <f>IF($A58="","",IF(COUNTIFS('Maintenance Log'!$C$9:$C$108,$A58,'Maintenance Log'!$F$9:$F$108,"Preventive Maintenance")=0,"",IFERROR(MAXIFS('Maintenance Log'!$B$9:$B$108,'Maintenance Log'!$C$9:$C$108,$A58,'Maintenance Log'!$F$9:$F$108,"Preventive Maintenance"),"")))</f>
        <v/>
      </c>
      <c r="Q58" s="30">
        <f>IF($A58="","",IF(COUNTIFS('Maintenance Log'!$C$9:$C$108,$A58,'Maintenance Log'!$F$9:$F$108,"Preventive Maintenance")=0,"",IFERROR(MAXIFS('Maintenance Log'!$E$9:$E$108,'Maintenance Log'!$C$9:$C$108,$A58,'Maintenance Log'!$F$9:$F$108,"Preventive Maintenance"),"")))</f>
        <v/>
      </c>
      <c r="R58" s="33">
        <f>IFERROR(IF($P58="","",EDATE($P58,$O58)),"")</f>
        <v/>
      </c>
      <c r="S58" s="30">
        <f>IFERROR(IF($Q58="","",$Q58+$N58),"")</f>
        <v/>
      </c>
      <c r="T58" s="30">
        <f>IFERROR(IF($S58="","",$S58-$J58),"")</f>
        <v/>
      </c>
      <c r="U58" s="13">
        <f>IFERROR(IF($R58="","",$R58-TODAY()),"")</f>
        <v/>
      </c>
      <c r="V58" s="12">
        <f>IF($A58="","",IF($B58&lt;&gt;"Active","Not Active",IF(OR($P58="",$Q58=""),"No PM History",IF(OR($T58&lt;=0,$U58&lt;=0),"Overdue",IF(OR($T58&lt;='Settings'!$B$8,$U58&lt;='Settings'!$B$9),"Due Soon","Current")))))</f>
        <v/>
      </c>
      <c r="W58" s="14">
        <f>IF($A58="","",IFERROR(SUMIFS('Maintenance Log'!$R$9:$R$108,'Maintenance Log'!$C$9:$C$108,$A58,'Maintenance Log'!$B$9:$B$108,"&gt;="&amp;'Settings'!$B$4,'Maintenance Log'!$B$9:$B$108,"&lt;="&amp;'Settings'!$B$5),0))</f>
        <v/>
      </c>
      <c r="X58" s="31">
        <f>IF($A58="","",IFERROR($W58/SUMIFS('Maintenance Log'!$T$9:$T$108,'Maintenance Log'!$C$9:$C$108,$A58,'Maintenance Log'!$B$9:$B$108,"&gt;="&amp;'Settings'!$B$4,'Maintenance Log'!$B$9:$B$108,"&lt;="&amp;'Settings'!$B$5),""))</f>
        <v/>
      </c>
      <c r="Y58" s="12">
        <f>IF($A58="","",IF(TEXTJOIN(", ",TRUE,IF(COUNTIF('Vehicles'!$A$9:$A$108,$A58)&gt;1,"Duplicate Unit ID",""),IF($F58="","Missing vehicle type",""),IF($I58="","Missing tracking-start odometer",""),IF($J58="","Missing current odometer",""),IF(AND($I58&lt;&gt;"",$J58&lt;&gt;"",$J58&lt;$I58),"Current odometer below tracking-start odometer",""),IF(AND($B58="Active",OR($N58="",$O58="")),"Active vehicle with no applied PM interval",""),IF(AND($G58&lt;&gt;"",LEN($G58)&lt;&gt;17),"VIN present but not 17 characters",""))="","OK","Review: "&amp;TEXTJOIN(", ",TRUE,IF(COUNTIF('Vehicles'!$A$9:$A$108,$A58)&gt;1,"Duplicate Unit ID",""),IF($F58="","Missing vehicle type",""),IF($I58="","Missing tracking-start odometer",""),IF($J58="","Missing current odometer",""),IF(AND($I58&lt;&gt;"",$J58&lt;&gt;"",$J58&lt;$I58),"Current odometer below tracking-start odometer",""),IF(AND($B58="Active",OR($N58="",$O58="")),"Active vehicle with no applied PM interval",""),IF(AND($G58&lt;&gt;"",LEN($G58)&lt;&gt;17),"VIN present but not 17 characters",""))))</f>
        <v/>
      </c>
    </row>
    <row r="59">
      <c r="A59" s="25" t="n"/>
      <c r="B59" s="25" t="n"/>
      <c r="C59" s="32" t="n"/>
      <c r="D59" s="25" t="n"/>
      <c r="E59" s="25" t="n"/>
      <c r="F59" s="25" t="n"/>
      <c r="G59" s="25" t="n"/>
      <c r="H59" s="25" t="n"/>
      <c r="I59" s="27" t="n"/>
      <c r="J59" s="27" t="n"/>
      <c r="K59" s="25" t="n"/>
      <c r="L59" s="27" t="n"/>
      <c r="M59" s="32" t="n"/>
      <c r="N59" s="30">
        <f>IF($A59="","",IF($L59&lt;&gt;"",$L59,IFERROR(INDEX('Settings'!$E$5:$E$8,MATCH($F59,'Settings'!$D$5:$D$8,0)),"")))</f>
        <v/>
      </c>
      <c r="O59" s="13">
        <f>IF($A59="","",IF($M59&lt;&gt;"",$M59,IFERROR(INDEX('Settings'!$F$5:$F$8,MATCH($F59,'Settings'!$D$5:$D$8,0)),"")))</f>
        <v/>
      </c>
      <c r="P59" s="33">
        <f>IF($A59="","",IF(COUNTIFS('Maintenance Log'!$C$9:$C$108,$A59,'Maintenance Log'!$F$9:$F$108,"Preventive Maintenance")=0,"",IFERROR(MAXIFS('Maintenance Log'!$B$9:$B$108,'Maintenance Log'!$C$9:$C$108,$A59,'Maintenance Log'!$F$9:$F$108,"Preventive Maintenance"),"")))</f>
        <v/>
      </c>
      <c r="Q59" s="30">
        <f>IF($A59="","",IF(COUNTIFS('Maintenance Log'!$C$9:$C$108,$A59,'Maintenance Log'!$F$9:$F$108,"Preventive Maintenance")=0,"",IFERROR(MAXIFS('Maintenance Log'!$E$9:$E$108,'Maintenance Log'!$C$9:$C$108,$A59,'Maintenance Log'!$F$9:$F$108,"Preventive Maintenance"),"")))</f>
        <v/>
      </c>
      <c r="R59" s="33">
        <f>IFERROR(IF($P59="","",EDATE($P59,$O59)),"")</f>
        <v/>
      </c>
      <c r="S59" s="30">
        <f>IFERROR(IF($Q59="","",$Q59+$N59),"")</f>
        <v/>
      </c>
      <c r="T59" s="30">
        <f>IFERROR(IF($S59="","",$S59-$J59),"")</f>
        <v/>
      </c>
      <c r="U59" s="13">
        <f>IFERROR(IF($R59="","",$R59-TODAY()),"")</f>
        <v/>
      </c>
      <c r="V59" s="12">
        <f>IF($A59="","",IF($B59&lt;&gt;"Active","Not Active",IF(OR($P59="",$Q59=""),"No PM History",IF(OR($T59&lt;=0,$U59&lt;=0),"Overdue",IF(OR($T59&lt;='Settings'!$B$8,$U59&lt;='Settings'!$B$9),"Due Soon","Current")))))</f>
        <v/>
      </c>
      <c r="W59" s="14">
        <f>IF($A59="","",IFERROR(SUMIFS('Maintenance Log'!$R$9:$R$108,'Maintenance Log'!$C$9:$C$108,$A59,'Maintenance Log'!$B$9:$B$108,"&gt;="&amp;'Settings'!$B$4,'Maintenance Log'!$B$9:$B$108,"&lt;="&amp;'Settings'!$B$5),0))</f>
        <v/>
      </c>
      <c r="X59" s="31">
        <f>IF($A59="","",IFERROR($W59/SUMIFS('Maintenance Log'!$T$9:$T$108,'Maintenance Log'!$C$9:$C$108,$A59,'Maintenance Log'!$B$9:$B$108,"&gt;="&amp;'Settings'!$B$4,'Maintenance Log'!$B$9:$B$108,"&lt;="&amp;'Settings'!$B$5),""))</f>
        <v/>
      </c>
      <c r="Y59" s="12">
        <f>IF($A59="","",IF(TEXTJOIN(", ",TRUE,IF(COUNTIF('Vehicles'!$A$9:$A$108,$A59)&gt;1,"Duplicate Unit ID",""),IF($F59="","Missing vehicle type",""),IF($I59="","Missing tracking-start odometer",""),IF($J59="","Missing current odometer",""),IF(AND($I59&lt;&gt;"",$J59&lt;&gt;"",$J59&lt;$I59),"Current odometer below tracking-start odometer",""),IF(AND($B59="Active",OR($N59="",$O59="")),"Active vehicle with no applied PM interval",""),IF(AND($G59&lt;&gt;"",LEN($G59)&lt;&gt;17),"VIN present but not 17 characters",""))="","OK","Review: "&amp;TEXTJOIN(", ",TRUE,IF(COUNTIF('Vehicles'!$A$9:$A$108,$A59)&gt;1,"Duplicate Unit ID",""),IF($F59="","Missing vehicle type",""),IF($I59="","Missing tracking-start odometer",""),IF($J59="","Missing current odometer",""),IF(AND($I59&lt;&gt;"",$J59&lt;&gt;"",$J59&lt;$I59),"Current odometer below tracking-start odometer",""),IF(AND($B59="Active",OR($N59="",$O59="")),"Active vehicle with no applied PM interval",""),IF(AND($G59&lt;&gt;"",LEN($G59)&lt;&gt;17),"VIN present but not 17 characters",""))))</f>
        <v/>
      </c>
    </row>
    <row r="60">
      <c r="A60" s="25" t="n"/>
      <c r="B60" s="25" t="n"/>
      <c r="C60" s="32" t="n"/>
      <c r="D60" s="25" t="n"/>
      <c r="E60" s="25" t="n"/>
      <c r="F60" s="25" t="n"/>
      <c r="G60" s="25" t="n"/>
      <c r="H60" s="25" t="n"/>
      <c r="I60" s="27" t="n"/>
      <c r="J60" s="27" t="n"/>
      <c r="K60" s="25" t="n"/>
      <c r="L60" s="27" t="n"/>
      <c r="M60" s="32" t="n"/>
      <c r="N60" s="30">
        <f>IF($A60="","",IF($L60&lt;&gt;"",$L60,IFERROR(INDEX('Settings'!$E$5:$E$8,MATCH($F60,'Settings'!$D$5:$D$8,0)),"")))</f>
        <v/>
      </c>
      <c r="O60" s="13">
        <f>IF($A60="","",IF($M60&lt;&gt;"",$M60,IFERROR(INDEX('Settings'!$F$5:$F$8,MATCH($F60,'Settings'!$D$5:$D$8,0)),"")))</f>
        <v/>
      </c>
      <c r="P60" s="33">
        <f>IF($A60="","",IF(COUNTIFS('Maintenance Log'!$C$9:$C$108,$A60,'Maintenance Log'!$F$9:$F$108,"Preventive Maintenance")=0,"",IFERROR(MAXIFS('Maintenance Log'!$B$9:$B$108,'Maintenance Log'!$C$9:$C$108,$A60,'Maintenance Log'!$F$9:$F$108,"Preventive Maintenance"),"")))</f>
        <v/>
      </c>
      <c r="Q60" s="30">
        <f>IF($A60="","",IF(COUNTIFS('Maintenance Log'!$C$9:$C$108,$A60,'Maintenance Log'!$F$9:$F$108,"Preventive Maintenance")=0,"",IFERROR(MAXIFS('Maintenance Log'!$E$9:$E$108,'Maintenance Log'!$C$9:$C$108,$A60,'Maintenance Log'!$F$9:$F$108,"Preventive Maintenance"),"")))</f>
        <v/>
      </c>
      <c r="R60" s="33">
        <f>IFERROR(IF($P60="","",EDATE($P60,$O60)),"")</f>
        <v/>
      </c>
      <c r="S60" s="30">
        <f>IFERROR(IF($Q60="","",$Q60+$N60),"")</f>
        <v/>
      </c>
      <c r="T60" s="30">
        <f>IFERROR(IF($S60="","",$S60-$J60),"")</f>
        <v/>
      </c>
      <c r="U60" s="13">
        <f>IFERROR(IF($R60="","",$R60-TODAY()),"")</f>
        <v/>
      </c>
      <c r="V60" s="12">
        <f>IF($A60="","",IF($B60&lt;&gt;"Active","Not Active",IF(OR($P60="",$Q60=""),"No PM History",IF(OR($T60&lt;=0,$U60&lt;=0),"Overdue",IF(OR($T60&lt;='Settings'!$B$8,$U60&lt;='Settings'!$B$9),"Due Soon","Current")))))</f>
        <v/>
      </c>
      <c r="W60" s="14">
        <f>IF($A60="","",IFERROR(SUMIFS('Maintenance Log'!$R$9:$R$108,'Maintenance Log'!$C$9:$C$108,$A60,'Maintenance Log'!$B$9:$B$108,"&gt;="&amp;'Settings'!$B$4,'Maintenance Log'!$B$9:$B$108,"&lt;="&amp;'Settings'!$B$5),0))</f>
        <v/>
      </c>
      <c r="X60" s="31">
        <f>IF($A60="","",IFERROR($W60/SUMIFS('Maintenance Log'!$T$9:$T$108,'Maintenance Log'!$C$9:$C$108,$A60,'Maintenance Log'!$B$9:$B$108,"&gt;="&amp;'Settings'!$B$4,'Maintenance Log'!$B$9:$B$108,"&lt;="&amp;'Settings'!$B$5),""))</f>
        <v/>
      </c>
      <c r="Y60" s="12">
        <f>IF($A60="","",IF(TEXTJOIN(", ",TRUE,IF(COUNTIF('Vehicles'!$A$9:$A$108,$A60)&gt;1,"Duplicate Unit ID",""),IF($F60="","Missing vehicle type",""),IF($I60="","Missing tracking-start odometer",""),IF($J60="","Missing current odometer",""),IF(AND($I60&lt;&gt;"",$J60&lt;&gt;"",$J60&lt;$I60),"Current odometer below tracking-start odometer",""),IF(AND($B60="Active",OR($N60="",$O60="")),"Active vehicle with no applied PM interval",""),IF(AND($G60&lt;&gt;"",LEN($G60)&lt;&gt;17),"VIN present but not 17 characters",""))="","OK","Review: "&amp;TEXTJOIN(", ",TRUE,IF(COUNTIF('Vehicles'!$A$9:$A$108,$A60)&gt;1,"Duplicate Unit ID",""),IF($F60="","Missing vehicle type",""),IF($I60="","Missing tracking-start odometer",""),IF($J60="","Missing current odometer",""),IF(AND($I60&lt;&gt;"",$J60&lt;&gt;"",$J60&lt;$I60),"Current odometer below tracking-start odometer",""),IF(AND($B60="Active",OR($N60="",$O60="")),"Active vehicle with no applied PM interval",""),IF(AND($G60&lt;&gt;"",LEN($G60)&lt;&gt;17),"VIN present but not 17 characters",""))))</f>
        <v/>
      </c>
    </row>
    <row r="61">
      <c r="A61" s="25" t="n"/>
      <c r="B61" s="25" t="n"/>
      <c r="C61" s="32" t="n"/>
      <c r="D61" s="25" t="n"/>
      <c r="E61" s="25" t="n"/>
      <c r="F61" s="25" t="n"/>
      <c r="G61" s="25" t="n"/>
      <c r="H61" s="25" t="n"/>
      <c r="I61" s="27" t="n"/>
      <c r="J61" s="27" t="n"/>
      <c r="K61" s="25" t="n"/>
      <c r="L61" s="27" t="n"/>
      <c r="M61" s="32" t="n"/>
      <c r="N61" s="30">
        <f>IF($A61="","",IF($L61&lt;&gt;"",$L61,IFERROR(INDEX('Settings'!$E$5:$E$8,MATCH($F61,'Settings'!$D$5:$D$8,0)),"")))</f>
        <v/>
      </c>
      <c r="O61" s="13">
        <f>IF($A61="","",IF($M61&lt;&gt;"",$M61,IFERROR(INDEX('Settings'!$F$5:$F$8,MATCH($F61,'Settings'!$D$5:$D$8,0)),"")))</f>
        <v/>
      </c>
      <c r="P61" s="33">
        <f>IF($A61="","",IF(COUNTIFS('Maintenance Log'!$C$9:$C$108,$A61,'Maintenance Log'!$F$9:$F$108,"Preventive Maintenance")=0,"",IFERROR(MAXIFS('Maintenance Log'!$B$9:$B$108,'Maintenance Log'!$C$9:$C$108,$A61,'Maintenance Log'!$F$9:$F$108,"Preventive Maintenance"),"")))</f>
        <v/>
      </c>
      <c r="Q61" s="30">
        <f>IF($A61="","",IF(COUNTIFS('Maintenance Log'!$C$9:$C$108,$A61,'Maintenance Log'!$F$9:$F$108,"Preventive Maintenance")=0,"",IFERROR(MAXIFS('Maintenance Log'!$E$9:$E$108,'Maintenance Log'!$C$9:$C$108,$A61,'Maintenance Log'!$F$9:$F$108,"Preventive Maintenance"),"")))</f>
        <v/>
      </c>
      <c r="R61" s="33">
        <f>IFERROR(IF($P61="","",EDATE($P61,$O61)),"")</f>
        <v/>
      </c>
      <c r="S61" s="30">
        <f>IFERROR(IF($Q61="","",$Q61+$N61),"")</f>
        <v/>
      </c>
      <c r="T61" s="30">
        <f>IFERROR(IF($S61="","",$S61-$J61),"")</f>
        <v/>
      </c>
      <c r="U61" s="13">
        <f>IFERROR(IF($R61="","",$R61-TODAY()),"")</f>
        <v/>
      </c>
      <c r="V61" s="12">
        <f>IF($A61="","",IF($B61&lt;&gt;"Active","Not Active",IF(OR($P61="",$Q61=""),"No PM History",IF(OR($T61&lt;=0,$U61&lt;=0),"Overdue",IF(OR($T61&lt;='Settings'!$B$8,$U61&lt;='Settings'!$B$9),"Due Soon","Current")))))</f>
        <v/>
      </c>
      <c r="W61" s="14">
        <f>IF($A61="","",IFERROR(SUMIFS('Maintenance Log'!$R$9:$R$108,'Maintenance Log'!$C$9:$C$108,$A61,'Maintenance Log'!$B$9:$B$108,"&gt;="&amp;'Settings'!$B$4,'Maintenance Log'!$B$9:$B$108,"&lt;="&amp;'Settings'!$B$5),0))</f>
        <v/>
      </c>
      <c r="X61" s="31">
        <f>IF($A61="","",IFERROR($W61/SUMIFS('Maintenance Log'!$T$9:$T$108,'Maintenance Log'!$C$9:$C$108,$A61,'Maintenance Log'!$B$9:$B$108,"&gt;="&amp;'Settings'!$B$4,'Maintenance Log'!$B$9:$B$108,"&lt;="&amp;'Settings'!$B$5),""))</f>
        <v/>
      </c>
      <c r="Y61" s="12">
        <f>IF($A61="","",IF(TEXTJOIN(", ",TRUE,IF(COUNTIF('Vehicles'!$A$9:$A$108,$A61)&gt;1,"Duplicate Unit ID",""),IF($F61="","Missing vehicle type",""),IF($I61="","Missing tracking-start odometer",""),IF($J61="","Missing current odometer",""),IF(AND($I61&lt;&gt;"",$J61&lt;&gt;"",$J61&lt;$I61),"Current odometer below tracking-start odometer",""),IF(AND($B61="Active",OR($N61="",$O61="")),"Active vehicle with no applied PM interval",""),IF(AND($G61&lt;&gt;"",LEN($G61)&lt;&gt;17),"VIN present but not 17 characters",""))="","OK","Review: "&amp;TEXTJOIN(", ",TRUE,IF(COUNTIF('Vehicles'!$A$9:$A$108,$A61)&gt;1,"Duplicate Unit ID",""),IF($F61="","Missing vehicle type",""),IF($I61="","Missing tracking-start odometer",""),IF($J61="","Missing current odometer",""),IF(AND($I61&lt;&gt;"",$J61&lt;&gt;"",$J61&lt;$I61),"Current odometer below tracking-start odometer",""),IF(AND($B61="Active",OR($N61="",$O61="")),"Active vehicle with no applied PM interval",""),IF(AND($G61&lt;&gt;"",LEN($G61)&lt;&gt;17),"VIN present but not 17 characters",""))))</f>
        <v/>
      </c>
    </row>
    <row r="62">
      <c r="A62" s="25" t="n"/>
      <c r="B62" s="25" t="n"/>
      <c r="C62" s="32" t="n"/>
      <c r="D62" s="25" t="n"/>
      <c r="E62" s="25" t="n"/>
      <c r="F62" s="25" t="n"/>
      <c r="G62" s="25" t="n"/>
      <c r="H62" s="25" t="n"/>
      <c r="I62" s="27" t="n"/>
      <c r="J62" s="27" t="n"/>
      <c r="K62" s="25" t="n"/>
      <c r="L62" s="27" t="n"/>
      <c r="M62" s="32" t="n"/>
      <c r="N62" s="30">
        <f>IF($A62="","",IF($L62&lt;&gt;"",$L62,IFERROR(INDEX('Settings'!$E$5:$E$8,MATCH($F62,'Settings'!$D$5:$D$8,0)),"")))</f>
        <v/>
      </c>
      <c r="O62" s="13">
        <f>IF($A62="","",IF($M62&lt;&gt;"",$M62,IFERROR(INDEX('Settings'!$F$5:$F$8,MATCH($F62,'Settings'!$D$5:$D$8,0)),"")))</f>
        <v/>
      </c>
      <c r="P62" s="33">
        <f>IF($A62="","",IF(COUNTIFS('Maintenance Log'!$C$9:$C$108,$A62,'Maintenance Log'!$F$9:$F$108,"Preventive Maintenance")=0,"",IFERROR(MAXIFS('Maintenance Log'!$B$9:$B$108,'Maintenance Log'!$C$9:$C$108,$A62,'Maintenance Log'!$F$9:$F$108,"Preventive Maintenance"),"")))</f>
        <v/>
      </c>
      <c r="Q62" s="30">
        <f>IF($A62="","",IF(COUNTIFS('Maintenance Log'!$C$9:$C$108,$A62,'Maintenance Log'!$F$9:$F$108,"Preventive Maintenance")=0,"",IFERROR(MAXIFS('Maintenance Log'!$E$9:$E$108,'Maintenance Log'!$C$9:$C$108,$A62,'Maintenance Log'!$F$9:$F$108,"Preventive Maintenance"),"")))</f>
        <v/>
      </c>
      <c r="R62" s="33">
        <f>IFERROR(IF($P62="","",EDATE($P62,$O62)),"")</f>
        <v/>
      </c>
      <c r="S62" s="30">
        <f>IFERROR(IF($Q62="","",$Q62+$N62),"")</f>
        <v/>
      </c>
      <c r="T62" s="30">
        <f>IFERROR(IF($S62="","",$S62-$J62),"")</f>
        <v/>
      </c>
      <c r="U62" s="13">
        <f>IFERROR(IF($R62="","",$R62-TODAY()),"")</f>
        <v/>
      </c>
      <c r="V62" s="12">
        <f>IF($A62="","",IF($B62&lt;&gt;"Active","Not Active",IF(OR($P62="",$Q62=""),"No PM History",IF(OR($T62&lt;=0,$U62&lt;=0),"Overdue",IF(OR($T62&lt;='Settings'!$B$8,$U62&lt;='Settings'!$B$9),"Due Soon","Current")))))</f>
        <v/>
      </c>
      <c r="W62" s="14">
        <f>IF($A62="","",IFERROR(SUMIFS('Maintenance Log'!$R$9:$R$108,'Maintenance Log'!$C$9:$C$108,$A62,'Maintenance Log'!$B$9:$B$108,"&gt;="&amp;'Settings'!$B$4,'Maintenance Log'!$B$9:$B$108,"&lt;="&amp;'Settings'!$B$5),0))</f>
        <v/>
      </c>
      <c r="X62" s="31">
        <f>IF($A62="","",IFERROR($W62/SUMIFS('Maintenance Log'!$T$9:$T$108,'Maintenance Log'!$C$9:$C$108,$A62,'Maintenance Log'!$B$9:$B$108,"&gt;="&amp;'Settings'!$B$4,'Maintenance Log'!$B$9:$B$108,"&lt;="&amp;'Settings'!$B$5),""))</f>
        <v/>
      </c>
      <c r="Y62" s="12">
        <f>IF($A62="","",IF(TEXTJOIN(", ",TRUE,IF(COUNTIF('Vehicles'!$A$9:$A$108,$A62)&gt;1,"Duplicate Unit ID",""),IF($F62="","Missing vehicle type",""),IF($I62="","Missing tracking-start odometer",""),IF($J62="","Missing current odometer",""),IF(AND($I62&lt;&gt;"",$J62&lt;&gt;"",$J62&lt;$I62),"Current odometer below tracking-start odometer",""),IF(AND($B62="Active",OR($N62="",$O62="")),"Active vehicle with no applied PM interval",""),IF(AND($G62&lt;&gt;"",LEN($G62)&lt;&gt;17),"VIN present but not 17 characters",""))="","OK","Review: "&amp;TEXTJOIN(", ",TRUE,IF(COUNTIF('Vehicles'!$A$9:$A$108,$A62)&gt;1,"Duplicate Unit ID",""),IF($F62="","Missing vehicle type",""),IF($I62="","Missing tracking-start odometer",""),IF($J62="","Missing current odometer",""),IF(AND($I62&lt;&gt;"",$J62&lt;&gt;"",$J62&lt;$I62),"Current odometer below tracking-start odometer",""),IF(AND($B62="Active",OR($N62="",$O62="")),"Active vehicle with no applied PM interval",""),IF(AND($G62&lt;&gt;"",LEN($G62)&lt;&gt;17),"VIN present but not 17 characters",""))))</f>
        <v/>
      </c>
    </row>
    <row r="63">
      <c r="A63" s="25" t="n"/>
      <c r="B63" s="25" t="n"/>
      <c r="C63" s="32" t="n"/>
      <c r="D63" s="25" t="n"/>
      <c r="E63" s="25" t="n"/>
      <c r="F63" s="25" t="n"/>
      <c r="G63" s="25" t="n"/>
      <c r="H63" s="25" t="n"/>
      <c r="I63" s="27" t="n"/>
      <c r="J63" s="27" t="n"/>
      <c r="K63" s="25" t="n"/>
      <c r="L63" s="27" t="n"/>
      <c r="M63" s="32" t="n"/>
      <c r="N63" s="30">
        <f>IF($A63="","",IF($L63&lt;&gt;"",$L63,IFERROR(INDEX('Settings'!$E$5:$E$8,MATCH($F63,'Settings'!$D$5:$D$8,0)),"")))</f>
        <v/>
      </c>
      <c r="O63" s="13">
        <f>IF($A63="","",IF($M63&lt;&gt;"",$M63,IFERROR(INDEX('Settings'!$F$5:$F$8,MATCH($F63,'Settings'!$D$5:$D$8,0)),"")))</f>
        <v/>
      </c>
      <c r="P63" s="33">
        <f>IF($A63="","",IF(COUNTIFS('Maintenance Log'!$C$9:$C$108,$A63,'Maintenance Log'!$F$9:$F$108,"Preventive Maintenance")=0,"",IFERROR(MAXIFS('Maintenance Log'!$B$9:$B$108,'Maintenance Log'!$C$9:$C$108,$A63,'Maintenance Log'!$F$9:$F$108,"Preventive Maintenance"),"")))</f>
        <v/>
      </c>
      <c r="Q63" s="30">
        <f>IF($A63="","",IF(COUNTIFS('Maintenance Log'!$C$9:$C$108,$A63,'Maintenance Log'!$F$9:$F$108,"Preventive Maintenance")=0,"",IFERROR(MAXIFS('Maintenance Log'!$E$9:$E$108,'Maintenance Log'!$C$9:$C$108,$A63,'Maintenance Log'!$F$9:$F$108,"Preventive Maintenance"),"")))</f>
        <v/>
      </c>
      <c r="R63" s="33">
        <f>IFERROR(IF($P63="","",EDATE($P63,$O63)),"")</f>
        <v/>
      </c>
      <c r="S63" s="30">
        <f>IFERROR(IF($Q63="","",$Q63+$N63),"")</f>
        <v/>
      </c>
      <c r="T63" s="30">
        <f>IFERROR(IF($S63="","",$S63-$J63),"")</f>
        <v/>
      </c>
      <c r="U63" s="13">
        <f>IFERROR(IF($R63="","",$R63-TODAY()),"")</f>
        <v/>
      </c>
      <c r="V63" s="12">
        <f>IF($A63="","",IF($B63&lt;&gt;"Active","Not Active",IF(OR($P63="",$Q63=""),"No PM History",IF(OR($T63&lt;=0,$U63&lt;=0),"Overdue",IF(OR($T63&lt;='Settings'!$B$8,$U63&lt;='Settings'!$B$9),"Due Soon","Current")))))</f>
        <v/>
      </c>
      <c r="W63" s="14">
        <f>IF($A63="","",IFERROR(SUMIFS('Maintenance Log'!$R$9:$R$108,'Maintenance Log'!$C$9:$C$108,$A63,'Maintenance Log'!$B$9:$B$108,"&gt;="&amp;'Settings'!$B$4,'Maintenance Log'!$B$9:$B$108,"&lt;="&amp;'Settings'!$B$5),0))</f>
        <v/>
      </c>
      <c r="X63" s="31">
        <f>IF($A63="","",IFERROR($W63/SUMIFS('Maintenance Log'!$T$9:$T$108,'Maintenance Log'!$C$9:$C$108,$A63,'Maintenance Log'!$B$9:$B$108,"&gt;="&amp;'Settings'!$B$4,'Maintenance Log'!$B$9:$B$108,"&lt;="&amp;'Settings'!$B$5),""))</f>
        <v/>
      </c>
      <c r="Y63" s="12">
        <f>IF($A63="","",IF(TEXTJOIN(", ",TRUE,IF(COUNTIF('Vehicles'!$A$9:$A$108,$A63)&gt;1,"Duplicate Unit ID",""),IF($F63="","Missing vehicle type",""),IF($I63="","Missing tracking-start odometer",""),IF($J63="","Missing current odometer",""),IF(AND($I63&lt;&gt;"",$J63&lt;&gt;"",$J63&lt;$I63),"Current odometer below tracking-start odometer",""),IF(AND($B63="Active",OR($N63="",$O63="")),"Active vehicle with no applied PM interval",""),IF(AND($G63&lt;&gt;"",LEN($G63)&lt;&gt;17),"VIN present but not 17 characters",""))="","OK","Review: "&amp;TEXTJOIN(", ",TRUE,IF(COUNTIF('Vehicles'!$A$9:$A$108,$A63)&gt;1,"Duplicate Unit ID",""),IF($F63="","Missing vehicle type",""),IF($I63="","Missing tracking-start odometer",""),IF($J63="","Missing current odometer",""),IF(AND($I63&lt;&gt;"",$J63&lt;&gt;"",$J63&lt;$I63),"Current odometer below tracking-start odometer",""),IF(AND($B63="Active",OR($N63="",$O63="")),"Active vehicle with no applied PM interval",""),IF(AND($G63&lt;&gt;"",LEN($G63)&lt;&gt;17),"VIN present but not 17 characters",""))))</f>
        <v/>
      </c>
    </row>
    <row r="64">
      <c r="A64" s="25" t="n"/>
      <c r="B64" s="25" t="n"/>
      <c r="C64" s="32" t="n"/>
      <c r="D64" s="25" t="n"/>
      <c r="E64" s="25" t="n"/>
      <c r="F64" s="25" t="n"/>
      <c r="G64" s="25" t="n"/>
      <c r="H64" s="25" t="n"/>
      <c r="I64" s="27" t="n"/>
      <c r="J64" s="27" t="n"/>
      <c r="K64" s="25" t="n"/>
      <c r="L64" s="27" t="n"/>
      <c r="M64" s="32" t="n"/>
      <c r="N64" s="30">
        <f>IF($A64="","",IF($L64&lt;&gt;"",$L64,IFERROR(INDEX('Settings'!$E$5:$E$8,MATCH($F64,'Settings'!$D$5:$D$8,0)),"")))</f>
        <v/>
      </c>
      <c r="O64" s="13">
        <f>IF($A64="","",IF($M64&lt;&gt;"",$M64,IFERROR(INDEX('Settings'!$F$5:$F$8,MATCH($F64,'Settings'!$D$5:$D$8,0)),"")))</f>
        <v/>
      </c>
      <c r="P64" s="33">
        <f>IF($A64="","",IF(COUNTIFS('Maintenance Log'!$C$9:$C$108,$A64,'Maintenance Log'!$F$9:$F$108,"Preventive Maintenance")=0,"",IFERROR(MAXIFS('Maintenance Log'!$B$9:$B$108,'Maintenance Log'!$C$9:$C$108,$A64,'Maintenance Log'!$F$9:$F$108,"Preventive Maintenance"),"")))</f>
        <v/>
      </c>
      <c r="Q64" s="30">
        <f>IF($A64="","",IF(COUNTIFS('Maintenance Log'!$C$9:$C$108,$A64,'Maintenance Log'!$F$9:$F$108,"Preventive Maintenance")=0,"",IFERROR(MAXIFS('Maintenance Log'!$E$9:$E$108,'Maintenance Log'!$C$9:$C$108,$A64,'Maintenance Log'!$F$9:$F$108,"Preventive Maintenance"),"")))</f>
        <v/>
      </c>
      <c r="R64" s="33">
        <f>IFERROR(IF($P64="","",EDATE($P64,$O64)),"")</f>
        <v/>
      </c>
      <c r="S64" s="30">
        <f>IFERROR(IF($Q64="","",$Q64+$N64),"")</f>
        <v/>
      </c>
      <c r="T64" s="30">
        <f>IFERROR(IF($S64="","",$S64-$J64),"")</f>
        <v/>
      </c>
      <c r="U64" s="13">
        <f>IFERROR(IF($R64="","",$R64-TODAY()),"")</f>
        <v/>
      </c>
      <c r="V64" s="12">
        <f>IF($A64="","",IF($B64&lt;&gt;"Active","Not Active",IF(OR($P64="",$Q64=""),"No PM History",IF(OR($T64&lt;=0,$U64&lt;=0),"Overdue",IF(OR($T64&lt;='Settings'!$B$8,$U64&lt;='Settings'!$B$9),"Due Soon","Current")))))</f>
        <v/>
      </c>
      <c r="W64" s="14">
        <f>IF($A64="","",IFERROR(SUMIFS('Maintenance Log'!$R$9:$R$108,'Maintenance Log'!$C$9:$C$108,$A64,'Maintenance Log'!$B$9:$B$108,"&gt;="&amp;'Settings'!$B$4,'Maintenance Log'!$B$9:$B$108,"&lt;="&amp;'Settings'!$B$5),0))</f>
        <v/>
      </c>
      <c r="X64" s="31">
        <f>IF($A64="","",IFERROR($W64/SUMIFS('Maintenance Log'!$T$9:$T$108,'Maintenance Log'!$C$9:$C$108,$A64,'Maintenance Log'!$B$9:$B$108,"&gt;="&amp;'Settings'!$B$4,'Maintenance Log'!$B$9:$B$108,"&lt;="&amp;'Settings'!$B$5),""))</f>
        <v/>
      </c>
      <c r="Y64" s="12">
        <f>IF($A64="","",IF(TEXTJOIN(", ",TRUE,IF(COUNTIF('Vehicles'!$A$9:$A$108,$A64)&gt;1,"Duplicate Unit ID",""),IF($F64="","Missing vehicle type",""),IF($I64="","Missing tracking-start odometer",""),IF($J64="","Missing current odometer",""),IF(AND($I64&lt;&gt;"",$J64&lt;&gt;"",$J64&lt;$I64),"Current odometer below tracking-start odometer",""),IF(AND($B64="Active",OR($N64="",$O64="")),"Active vehicle with no applied PM interval",""),IF(AND($G64&lt;&gt;"",LEN($G64)&lt;&gt;17),"VIN present but not 17 characters",""))="","OK","Review: "&amp;TEXTJOIN(", ",TRUE,IF(COUNTIF('Vehicles'!$A$9:$A$108,$A64)&gt;1,"Duplicate Unit ID",""),IF($F64="","Missing vehicle type",""),IF($I64="","Missing tracking-start odometer",""),IF($J64="","Missing current odometer",""),IF(AND($I64&lt;&gt;"",$J64&lt;&gt;"",$J64&lt;$I64),"Current odometer below tracking-start odometer",""),IF(AND($B64="Active",OR($N64="",$O64="")),"Active vehicle with no applied PM interval",""),IF(AND($G64&lt;&gt;"",LEN($G64)&lt;&gt;17),"VIN present but not 17 characters",""))))</f>
        <v/>
      </c>
    </row>
    <row r="65">
      <c r="A65" s="25" t="n"/>
      <c r="B65" s="25" t="n"/>
      <c r="C65" s="32" t="n"/>
      <c r="D65" s="25" t="n"/>
      <c r="E65" s="25" t="n"/>
      <c r="F65" s="25" t="n"/>
      <c r="G65" s="25" t="n"/>
      <c r="H65" s="25" t="n"/>
      <c r="I65" s="27" t="n"/>
      <c r="J65" s="27" t="n"/>
      <c r="K65" s="25" t="n"/>
      <c r="L65" s="27" t="n"/>
      <c r="M65" s="32" t="n"/>
      <c r="N65" s="30">
        <f>IF($A65="","",IF($L65&lt;&gt;"",$L65,IFERROR(INDEX('Settings'!$E$5:$E$8,MATCH($F65,'Settings'!$D$5:$D$8,0)),"")))</f>
        <v/>
      </c>
      <c r="O65" s="13">
        <f>IF($A65="","",IF($M65&lt;&gt;"",$M65,IFERROR(INDEX('Settings'!$F$5:$F$8,MATCH($F65,'Settings'!$D$5:$D$8,0)),"")))</f>
        <v/>
      </c>
      <c r="P65" s="33">
        <f>IF($A65="","",IF(COUNTIFS('Maintenance Log'!$C$9:$C$108,$A65,'Maintenance Log'!$F$9:$F$108,"Preventive Maintenance")=0,"",IFERROR(MAXIFS('Maintenance Log'!$B$9:$B$108,'Maintenance Log'!$C$9:$C$108,$A65,'Maintenance Log'!$F$9:$F$108,"Preventive Maintenance"),"")))</f>
        <v/>
      </c>
      <c r="Q65" s="30">
        <f>IF($A65="","",IF(COUNTIFS('Maintenance Log'!$C$9:$C$108,$A65,'Maintenance Log'!$F$9:$F$108,"Preventive Maintenance")=0,"",IFERROR(MAXIFS('Maintenance Log'!$E$9:$E$108,'Maintenance Log'!$C$9:$C$108,$A65,'Maintenance Log'!$F$9:$F$108,"Preventive Maintenance"),"")))</f>
        <v/>
      </c>
      <c r="R65" s="33">
        <f>IFERROR(IF($P65="","",EDATE($P65,$O65)),"")</f>
        <v/>
      </c>
      <c r="S65" s="30">
        <f>IFERROR(IF($Q65="","",$Q65+$N65),"")</f>
        <v/>
      </c>
      <c r="T65" s="30">
        <f>IFERROR(IF($S65="","",$S65-$J65),"")</f>
        <v/>
      </c>
      <c r="U65" s="13">
        <f>IFERROR(IF($R65="","",$R65-TODAY()),"")</f>
        <v/>
      </c>
      <c r="V65" s="12">
        <f>IF($A65="","",IF($B65&lt;&gt;"Active","Not Active",IF(OR($P65="",$Q65=""),"No PM History",IF(OR($T65&lt;=0,$U65&lt;=0),"Overdue",IF(OR($T65&lt;='Settings'!$B$8,$U65&lt;='Settings'!$B$9),"Due Soon","Current")))))</f>
        <v/>
      </c>
      <c r="W65" s="14">
        <f>IF($A65="","",IFERROR(SUMIFS('Maintenance Log'!$R$9:$R$108,'Maintenance Log'!$C$9:$C$108,$A65,'Maintenance Log'!$B$9:$B$108,"&gt;="&amp;'Settings'!$B$4,'Maintenance Log'!$B$9:$B$108,"&lt;="&amp;'Settings'!$B$5),0))</f>
        <v/>
      </c>
      <c r="X65" s="31">
        <f>IF($A65="","",IFERROR($W65/SUMIFS('Maintenance Log'!$T$9:$T$108,'Maintenance Log'!$C$9:$C$108,$A65,'Maintenance Log'!$B$9:$B$108,"&gt;="&amp;'Settings'!$B$4,'Maintenance Log'!$B$9:$B$108,"&lt;="&amp;'Settings'!$B$5),""))</f>
        <v/>
      </c>
      <c r="Y65" s="12">
        <f>IF($A65="","",IF(TEXTJOIN(", ",TRUE,IF(COUNTIF('Vehicles'!$A$9:$A$108,$A65)&gt;1,"Duplicate Unit ID",""),IF($F65="","Missing vehicle type",""),IF($I65="","Missing tracking-start odometer",""),IF($J65="","Missing current odometer",""),IF(AND($I65&lt;&gt;"",$J65&lt;&gt;"",$J65&lt;$I65),"Current odometer below tracking-start odometer",""),IF(AND($B65="Active",OR($N65="",$O65="")),"Active vehicle with no applied PM interval",""),IF(AND($G65&lt;&gt;"",LEN($G65)&lt;&gt;17),"VIN present but not 17 characters",""))="","OK","Review: "&amp;TEXTJOIN(", ",TRUE,IF(COUNTIF('Vehicles'!$A$9:$A$108,$A65)&gt;1,"Duplicate Unit ID",""),IF($F65="","Missing vehicle type",""),IF($I65="","Missing tracking-start odometer",""),IF($J65="","Missing current odometer",""),IF(AND($I65&lt;&gt;"",$J65&lt;&gt;"",$J65&lt;$I65),"Current odometer below tracking-start odometer",""),IF(AND($B65="Active",OR($N65="",$O65="")),"Active vehicle with no applied PM interval",""),IF(AND($G65&lt;&gt;"",LEN($G65)&lt;&gt;17),"VIN present but not 17 characters",""))))</f>
        <v/>
      </c>
    </row>
    <row r="66">
      <c r="A66" s="25" t="n"/>
      <c r="B66" s="25" t="n"/>
      <c r="C66" s="32" t="n"/>
      <c r="D66" s="25" t="n"/>
      <c r="E66" s="25" t="n"/>
      <c r="F66" s="25" t="n"/>
      <c r="G66" s="25" t="n"/>
      <c r="H66" s="25" t="n"/>
      <c r="I66" s="27" t="n"/>
      <c r="J66" s="27" t="n"/>
      <c r="K66" s="25" t="n"/>
      <c r="L66" s="27" t="n"/>
      <c r="M66" s="32" t="n"/>
      <c r="N66" s="30">
        <f>IF($A66="","",IF($L66&lt;&gt;"",$L66,IFERROR(INDEX('Settings'!$E$5:$E$8,MATCH($F66,'Settings'!$D$5:$D$8,0)),"")))</f>
        <v/>
      </c>
      <c r="O66" s="13">
        <f>IF($A66="","",IF($M66&lt;&gt;"",$M66,IFERROR(INDEX('Settings'!$F$5:$F$8,MATCH($F66,'Settings'!$D$5:$D$8,0)),"")))</f>
        <v/>
      </c>
      <c r="P66" s="33">
        <f>IF($A66="","",IF(COUNTIFS('Maintenance Log'!$C$9:$C$108,$A66,'Maintenance Log'!$F$9:$F$108,"Preventive Maintenance")=0,"",IFERROR(MAXIFS('Maintenance Log'!$B$9:$B$108,'Maintenance Log'!$C$9:$C$108,$A66,'Maintenance Log'!$F$9:$F$108,"Preventive Maintenance"),"")))</f>
        <v/>
      </c>
      <c r="Q66" s="30">
        <f>IF($A66="","",IF(COUNTIFS('Maintenance Log'!$C$9:$C$108,$A66,'Maintenance Log'!$F$9:$F$108,"Preventive Maintenance")=0,"",IFERROR(MAXIFS('Maintenance Log'!$E$9:$E$108,'Maintenance Log'!$C$9:$C$108,$A66,'Maintenance Log'!$F$9:$F$108,"Preventive Maintenance"),"")))</f>
        <v/>
      </c>
      <c r="R66" s="33">
        <f>IFERROR(IF($P66="","",EDATE($P66,$O66)),"")</f>
        <v/>
      </c>
      <c r="S66" s="30">
        <f>IFERROR(IF($Q66="","",$Q66+$N66),"")</f>
        <v/>
      </c>
      <c r="T66" s="30">
        <f>IFERROR(IF($S66="","",$S66-$J66),"")</f>
        <v/>
      </c>
      <c r="U66" s="13">
        <f>IFERROR(IF($R66="","",$R66-TODAY()),"")</f>
        <v/>
      </c>
      <c r="V66" s="12">
        <f>IF($A66="","",IF($B66&lt;&gt;"Active","Not Active",IF(OR($P66="",$Q66=""),"No PM History",IF(OR($T66&lt;=0,$U66&lt;=0),"Overdue",IF(OR($T66&lt;='Settings'!$B$8,$U66&lt;='Settings'!$B$9),"Due Soon","Current")))))</f>
        <v/>
      </c>
      <c r="W66" s="14">
        <f>IF($A66="","",IFERROR(SUMIFS('Maintenance Log'!$R$9:$R$108,'Maintenance Log'!$C$9:$C$108,$A66,'Maintenance Log'!$B$9:$B$108,"&gt;="&amp;'Settings'!$B$4,'Maintenance Log'!$B$9:$B$108,"&lt;="&amp;'Settings'!$B$5),0))</f>
        <v/>
      </c>
      <c r="X66" s="31">
        <f>IF($A66="","",IFERROR($W66/SUMIFS('Maintenance Log'!$T$9:$T$108,'Maintenance Log'!$C$9:$C$108,$A66,'Maintenance Log'!$B$9:$B$108,"&gt;="&amp;'Settings'!$B$4,'Maintenance Log'!$B$9:$B$108,"&lt;="&amp;'Settings'!$B$5),""))</f>
        <v/>
      </c>
      <c r="Y66" s="12">
        <f>IF($A66="","",IF(TEXTJOIN(", ",TRUE,IF(COUNTIF('Vehicles'!$A$9:$A$108,$A66)&gt;1,"Duplicate Unit ID",""),IF($F66="","Missing vehicle type",""),IF($I66="","Missing tracking-start odometer",""),IF($J66="","Missing current odometer",""),IF(AND($I66&lt;&gt;"",$J66&lt;&gt;"",$J66&lt;$I66),"Current odometer below tracking-start odometer",""),IF(AND($B66="Active",OR($N66="",$O66="")),"Active vehicle with no applied PM interval",""),IF(AND($G66&lt;&gt;"",LEN($G66)&lt;&gt;17),"VIN present but not 17 characters",""))="","OK","Review: "&amp;TEXTJOIN(", ",TRUE,IF(COUNTIF('Vehicles'!$A$9:$A$108,$A66)&gt;1,"Duplicate Unit ID",""),IF($F66="","Missing vehicle type",""),IF($I66="","Missing tracking-start odometer",""),IF($J66="","Missing current odometer",""),IF(AND($I66&lt;&gt;"",$J66&lt;&gt;"",$J66&lt;$I66),"Current odometer below tracking-start odometer",""),IF(AND($B66="Active",OR($N66="",$O66="")),"Active vehicle with no applied PM interval",""),IF(AND($G66&lt;&gt;"",LEN($G66)&lt;&gt;17),"VIN present but not 17 characters",""))))</f>
        <v/>
      </c>
    </row>
    <row r="67">
      <c r="A67" s="25" t="n"/>
      <c r="B67" s="25" t="n"/>
      <c r="C67" s="32" t="n"/>
      <c r="D67" s="25" t="n"/>
      <c r="E67" s="25" t="n"/>
      <c r="F67" s="25" t="n"/>
      <c r="G67" s="25" t="n"/>
      <c r="H67" s="25" t="n"/>
      <c r="I67" s="27" t="n"/>
      <c r="J67" s="27" t="n"/>
      <c r="K67" s="25" t="n"/>
      <c r="L67" s="27" t="n"/>
      <c r="M67" s="32" t="n"/>
      <c r="N67" s="30">
        <f>IF($A67="","",IF($L67&lt;&gt;"",$L67,IFERROR(INDEX('Settings'!$E$5:$E$8,MATCH($F67,'Settings'!$D$5:$D$8,0)),"")))</f>
        <v/>
      </c>
      <c r="O67" s="13">
        <f>IF($A67="","",IF($M67&lt;&gt;"",$M67,IFERROR(INDEX('Settings'!$F$5:$F$8,MATCH($F67,'Settings'!$D$5:$D$8,0)),"")))</f>
        <v/>
      </c>
      <c r="P67" s="33">
        <f>IF($A67="","",IF(COUNTIFS('Maintenance Log'!$C$9:$C$108,$A67,'Maintenance Log'!$F$9:$F$108,"Preventive Maintenance")=0,"",IFERROR(MAXIFS('Maintenance Log'!$B$9:$B$108,'Maintenance Log'!$C$9:$C$108,$A67,'Maintenance Log'!$F$9:$F$108,"Preventive Maintenance"),"")))</f>
        <v/>
      </c>
      <c r="Q67" s="30">
        <f>IF($A67="","",IF(COUNTIFS('Maintenance Log'!$C$9:$C$108,$A67,'Maintenance Log'!$F$9:$F$108,"Preventive Maintenance")=0,"",IFERROR(MAXIFS('Maintenance Log'!$E$9:$E$108,'Maintenance Log'!$C$9:$C$108,$A67,'Maintenance Log'!$F$9:$F$108,"Preventive Maintenance"),"")))</f>
        <v/>
      </c>
      <c r="R67" s="33">
        <f>IFERROR(IF($P67="","",EDATE($P67,$O67)),"")</f>
        <v/>
      </c>
      <c r="S67" s="30">
        <f>IFERROR(IF($Q67="","",$Q67+$N67),"")</f>
        <v/>
      </c>
      <c r="T67" s="30">
        <f>IFERROR(IF($S67="","",$S67-$J67),"")</f>
        <v/>
      </c>
      <c r="U67" s="13">
        <f>IFERROR(IF($R67="","",$R67-TODAY()),"")</f>
        <v/>
      </c>
      <c r="V67" s="12">
        <f>IF($A67="","",IF($B67&lt;&gt;"Active","Not Active",IF(OR($P67="",$Q67=""),"No PM History",IF(OR($T67&lt;=0,$U67&lt;=0),"Overdue",IF(OR($T67&lt;='Settings'!$B$8,$U67&lt;='Settings'!$B$9),"Due Soon","Current")))))</f>
        <v/>
      </c>
      <c r="W67" s="14">
        <f>IF($A67="","",IFERROR(SUMIFS('Maintenance Log'!$R$9:$R$108,'Maintenance Log'!$C$9:$C$108,$A67,'Maintenance Log'!$B$9:$B$108,"&gt;="&amp;'Settings'!$B$4,'Maintenance Log'!$B$9:$B$108,"&lt;="&amp;'Settings'!$B$5),0))</f>
        <v/>
      </c>
      <c r="X67" s="31">
        <f>IF($A67="","",IFERROR($W67/SUMIFS('Maintenance Log'!$T$9:$T$108,'Maintenance Log'!$C$9:$C$108,$A67,'Maintenance Log'!$B$9:$B$108,"&gt;="&amp;'Settings'!$B$4,'Maintenance Log'!$B$9:$B$108,"&lt;="&amp;'Settings'!$B$5),""))</f>
        <v/>
      </c>
      <c r="Y67" s="12">
        <f>IF($A67="","",IF(TEXTJOIN(", ",TRUE,IF(COUNTIF('Vehicles'!$A$9:$A$108,$A67)&gt;1,"Duplicate Unit ID",""),IF($F67="","Missing vehicle type",""),IF($I67="","Missing tracking-start odometer",""),IF($J67="","Missing current odometer",""),IF(AND($I67&lt;&gt;"",$J67&lt;&gt;"",$J67&lt;$I67),"Current odometer below tracking-start odometer",""),IF(AND($B67="Active",OR($N67="",$O67="")),"Active vehicle with no applied PM interval",""),IF(AND($G67&lt;&gt;"",LEN($G67)&lt;&gt;17),"VIN present but not 17 characters",""))="","OK","Review: "&amp;TEXTJOIN(", ",TRUE,IF(COUNTIF('Vehicles'!$A$9:$A$108,$A67)&gt;1,"Duplicate Unit ID",""),IF($F67="","Missing vehicle type",""),IF($I67="","Missing tracking-start odometer",""),IF($J67="","Missing current odometer",""),IF(AND($I67&lt;&gt;"",$J67&lt;&gt;"",$J67&lt;$I67),"Current odometer below tracking-start odometer",""),IF(AND($B67="Active",OR($N67="",$O67="")),"Active vehicle with no applied PM interval",""),IF(AND($G67&lt;&gt;"",LEN($G67)&lt;&gt;17),"VIN present but not 17 characters",""))))</f>
        <v/>
      </c>
    </row>
    <row r="68">
      <c r="A68" s="25" t="n"/>
      <c r="B68" s="25" t="n"/>
      <c r="C68" s="32" t="n"/>
      <c r="D68" s="25" t="n"/>
      <c r="E68" s="25" t="n"/>
      <c r="F68" s="25" t="n"/>
      <c r="G68" s="25" t="n"/>
      <c r="H68" s="25" t="n"/>
      <c r="I68" s="27" t="n"/>
      <c r="J68" s="27" t="n"/>
      <c r="K68" s="25" t="n"/>
      <c r="L68" s="27" t="n"/>
      <c r="M68" s="32" t="n"/>
      <c r="N68" s="30">
        <f>IF($A68="","",IF($L68&lt;&gt;"",$L68,IFERROR(INDEX('Settings'!$E$5:$E$8,MATCH($F68,'Settings'!$D$5:$D$8,0)),"")))</f>
        <v/>
      </c>
      <c r="O68" s="13">
        <f>IF($A68="","",IF($M68&lt;&gt;"",$M68,IFERROR(INDEX('Settings'!$F$5:$F$8,MATCH($F68,'Settings'!$D$5:$D$8,0)),"")))</f>
        <v/>
      </c>
      <c r="P68" s="33">
        <f>IF($A68="","",IF(COUNTIFS('Maintenance Log'!$C$9:$C$108,$A68,'Maintenance Log'!$F$9:$F$108,"Preventive Maintenance")=0,"",IFERROR(MAXIFS('Maintenance Log'!$B$9:$B$108,'Maintenance Log'!$C$9:$C$108,$A68,'Maintenance Log'!$F$9:$F$108,"Preventive Maintenance"),"")))</f>
        <v/>
      </c>
      <c r="Q68" s="30">
        <f>IF($A68="","",IF(COUNTIFS('Maintenance Log'!$C$9:$C$108,$A68,'Maintenance Log'!$F$9:$F$108,"Preventive Maintenance")=0,"",IFERROR(MAXIFS('Maintenance Log'!$E$9:$E$108,'Maintenance Log'!$C$9:$C$108,$A68,'Maintenance Log'!$F$9:$F$108,"Preventive Maintenance"),"")))</f>
        <v/>
      </c>
      <c r="R68" s="33">
        <f>IFERROR(IF($P68="","",EDATE($P68,$O68)),"")</f>
        <v/>
      </c>
      <c r="S68" s="30">
        <f>IFERROR(IF($Q68="","",$Q68+$N68),"")</f>
        <v/>
      </c>
      <c r="T68" s="30">
        <f>IFERROR(IF($S68="","",$S68-$J68),"")</f>
        <v/>
      </c>
      <c r="U68" s="13">
        <f>IFERROR(IF($R68="","",$R68-TODAY()),"")</f>
        <v/>
      </c>
      <c r="V68" s="12">
        <f>IF($A68="","",IF($B68&lt;&gt;"Active","Not Active",IF(OR($P68="",$Q68=""),"No PM History",IF(OR($T68&lt;=0,$U68&lt;=0),"Overdue",IF(OR($T68&lt;='Settings'!$B$8,$U68&lt;='Settings'!$B$9),"Due Soon","Current")))))</f>
        <v/>
      </c>
      <c r="W68" s="14">
        <f>IF($A68="","",IFERROR(SUMIFS('Maintenance Log'!$R$9:$R$108,'Maintenance Log'!$C$9:$C$108,$A68,'Maintenance Log'!$B$9:$B$108,"&gt;="&amp;'Settings'!$B$4,'Maintenance Log'!$B$9:$B$108,"&lt;="&amp;'Settings'!$B$5),0))</f>
        <v/>
      </c>
      <c r="X68" s="31">
        <f>IF($A68="","",IFERROR($W68/SUMIFS('Maintenance Log'!$T$9:$T$108,'Maintenance Log'!$C$9:$C$108,$A68,'Maintenance Log'!$B$9:$B$108,"&gt;="&amp;'Settings'!$B$4,'Maintenance Log'!$B$9:$B$108,"&lt;="&amp;'Settings'!$B$5),""))</f>
        <v/>
      </c>
      <c r="Y68" s="12">
        <f>IF($A68="","",IF(TEXTJOIN(", ",TRUE,IF(COUNTIF('Vehicles'!$A$9:$A$108,$A68)&gt;1,"Duplicate Unit ID",""),IF($F68="","Missing vehicle type",""),IF($I68="","Missing tracking-start odometer",""),IF($J68="","Missing current odometer",""),IF(AND($I68&lt;&gt;"",$J68&lt;&gt;"",$J68&lt;$I68),"Current odometer below tracking-start odometer",""),IF(AND($B68="Active",OR($N68="",$O68="")),"Active vehicle with no applied PM interval",""),IF(AND($G68&lt;&gt;"",LEN($G68)&lt;&gt;17),"VIN present but not 17 characters",""))="","OK","Review: "&amp;TEXTJOIN(", ",TRUE,IF(COUNTIF('Vehicles'!$A$9:$A$108,$A68)&gt;1,"Duplicate Unit ID",""),IF($F68="","Missing vehicle type",""),IF($I68="","Missing tracking-start odometer",""),IF($J68="","Missing current odometer",""),IF(AND($I68&lt;&gt;"",$J68&lt;&gt;"",$J68&lt;$I68),"Current odometer below tracking-start odometer",""),IF(AND($B68="Active",OR($N68="",$O68="")),"Active vehicle with no applied PM interval",""),IF(AND($G68&lt;&gt;"",LEN($G68)&lt;&gt;17),"VIN present but not 17 characters",""))))</f>
        <v/>
      </c>
    </row>
    <row r="69">
      <c r="A69" s="25" t="n"/>
      <c r="B69" s="25" t="n"/>
      <c r="C69" s="32" t="n"/>
      <c r="D69" s="25" t="n"/>
      <c r="E69" s="25" t="n"/>
      <c r="F69" s="25" t="n"/>
      <c r="G69" s="25" t="n"/>
      <c r="H69" s="25" t="n"/>
      <c r="I69" s="27" t="n"/>
      <c r="J69" s="27" t="n"/>
      <c r="K69" s="25" t="n"/>
      <c r="L69" s="27" t="n"/>
      <c r="M69" s="32" t="n"/>
      <c r="N69" s="30">
        <f>IF($A69="","",IF($L69&lt;&gt;"",$L69,IFERROR(INDEX('Settings'!$E$5:$E$8,MATCH($F69,'Settings'!$D$5:$D$8,0)),"")))</f>
        <v/>
      </c>
      <c r="O69" s="13">
        <f>IF($A69="","",IF($M69&lt;&gt;"",$M69,IFERROR(INDEX('Settings'!$F$5:$F$8,MATCH($F69,'Settings'!$D$5:$D$8,0)),"")))</f>
        <v/>
      </c>
      <c r="P69" s="33">
        <f>IF($A69="","",IF(COUNTIFS('Maintenance Log'!$C$9:$C$108,$A69,'Maintenance Log'!$F$9:$F$108,"Preventive Maintenance")=0,"",IFERROR(MAXIFS('Maintenance Log'!$B$9:$B$108,'Maintenance Log'!$C$9:$C$108,$A69,'Maintenance Log'!$F$9:$F$108,"Preventive Maintenance"),"")))</f>
        <v/>
      </c>
      <c r="Q69" s="30">
        <f>IF($A69="","",IF(COUNTIFS('Maintenance Log'!$C$9:$C$108,$A69,'Maintenance Log'!$F$9:$F$108,"Preventive Maintenance")=0,"",IFERROR(MAXIFS('Maintenance Log'!$E$9:$E$108,'Maintenance Log'!$C$9:$C$108,$A69,'Maintenance Log'!$F$9:$F$108,"Preventive Maintenance"),"")))</f>
        <v/>
      </c>
      <c r="R69" s="33">
        <f>IFERROR(IF($P69="","",EDATE($P69,$O69)),"")</f>
        <v/>
      </c>
      <c r="S69" s="30">
        <f>IFERROR(IF($Q69="","",$Q69+$N69),"")</f>
        <v/>
      </c>
      <c r="T69" s="30">
        <f>IFERROR(IF($S69="","",$S69-$J69),"")</f>
        <v/>
      </c>
      <c r="U69" s="13">
        <f>IFERROR(IF($R69="","",$R69-TODAY()),"")</f>
        <v/>
      </c>
      <c r="V69" s="12">
        <f>IF($A69="","",IF($B69&lt;&gt;"Active","Not Active",IF(OR($P69="",$Q69=""),"No PM History",IF(OR($T69&lt;=0,$U69&lt;=0),"Overdue",IF(OR($T69&lt;='Settings'!$B$8,$U69&lt;='Settings'!$B$9),"Due Soon","Current")))))</f>
        <v/>
      </c>
      <c r="W69" s="14">
        <f>IF($A69="","",IFERROR(SUMIFS('Maintenance Log'!$R$9:$R$108,'Maintenance Log'!$C$9:$C$108,$A69,'Maintenance Log'!$B$9:$B$108,"&gt;="&amp;'Settings'!$B$4,'Maintenance Log'!$B$9:$B$108,"&lt;="&amp;'Settings'!$B$5),0))</f>
        <v/>
      </c>
      <c r="X69" s="31">
        <f>IF($A69="","",IFERROR($W69/SUMIFS('Maintenance Log'!$T$9:$T$108,'Maintenance Log'!$C$9:$C$108,$A69,'Maintenance Log'!$B$9:$B$108,"&gt;="&amp;'Settings'!$B$4,'Maintenance Log'!$B$9:$B$108,"&lt;="&amp;'Settings'!$B$5),""))</f>
        <v/>
      </c>
      <c r="Y69" s="12">
        <f>IF($A69="","",IF(TEXTJOIN(", ",TRUE,IF(COUNTIF('Vehicles'!$A$9:$A$108,$A69)&gt;1,"Duplicate Unit ID",""),IF($F69="","Missing vehicle type",""),IF($I69="","Missing tracking-start odometer",""),IF($J69="","Missing current odometer",""),IF(AND($I69&lt;&gt;"",$J69&lt;&gt;"",$J69&lt;$I69),"Current odometer below tracking-start odometer",""),IF(AND($B69="Active",OR($N69="",$O69="")),"Active vehicle with no applied PM interval",""),IF(AND($G69&lt;&gt;"",LEN($G69)&lt;&gt;17),"VIN present but not 17 characters",""))="","OK","Review: "&amp;TEXTJOIN(", ",TRUE,IF(COUNTIF('Vehicles'!$A$9:$A$108,$A69)&gt;1,"Duplicate Unit ID",""),IF($F69="","Missing vehicle type",""),IF($I69="","Missing tracking-start odometer",""),IF($J69="","Missing current odometer",""),IF(AND($I69&lt;&gt;"",$J69&lt;&gt;"",$J69&lt;$I69),"Current odometer below tracking-start odometer",""),IF(AND($B69="Active",OR($N69="",$O69="")),"Active vehicle with no applied PM interval",""),IF(AND($G69&lt;&gt;"",LEN($G69)&lt;&gt;17),"VIN present but not 17 characters",""))))</f>
        <v/>
      </c>
    </row>
    <row r="70">
      <c r="A70" s="25" t="n"/>
      <c r="B70" s="25" t="n"/>
      <c r="C70" s="32" t="n"/>
      <c r="D70" s="25" t="n"/>
      <c r="E70" s="25" t="n"/>
      <c r="F70" s="25" t="n"/>
      <c r="G70" s="25" t="n"/>
      <c r="H70" s="25" t="n"/>
      <c r="I70" s="27" t="n"/>
      <c r="J70" s="27" t="n"/>
      <c r="K70" s="25" t="n"/>
      <c r="L70" s="27" t="n"/>
      <c r="M70" s="32" t="n"/>
      <c r="N70" s="30">
        <f>IF($A70="","",IF($L70&lt;&gt;"",$L70,IFERROR(INDEX('Settings'!$E$5:$E$8,MATCH($F70,'Settings'!$D$5:$D$8,0)),"")))</f>
        <v/>
      </c>
      <c r="O70" s="13">
        <f>IF($A70="","",IF($M70&lt;&gt;"",$M70,IFERROR(INDEX('Settings'!$F$5:$F$8,MATCH($F70,'Settings'!$D$5:$D$8,0)),"")))</f>
        <v/>
      </c>
      <c r="P70" s="33">
        <f>IF($A70="","",IF(COUNTIFS('Maintenance Log'!$C$9:$C$108,$A70,'Maintenance Log'!$F$9:$F$108,"Preventive Maintenance")=0,"",IFERROR(MAXIFS('Maintenance Log'!$B$9:$B$108,'Maintenance Log'!$C$9:$C$108,$A70,'Maintenance Log'!$F$9:$F$108,"Preventive Maintenance"),"")))</f>
        <v/>
      </c>
      <c r="Q70" s="30">
        <f>IF($A70="","",IF(COUNTIFS('Maintenance Log'!$C$9:$C$108,$A70,'Maintenance Log'!$F$9:$F$108,"Preventive Maintenance")=0,"",IFERROR(MAXIFS('Maintenance Log'!$E$9:$E$108,'Maintenance Log'!$C$9:$C$108,$A70,'Maintenance Log'!$F$9:$F$108,"Preventive Maintenance"),"")))</f>
        <v/>
      </c>
      <c r="R70" s="33">
        <f>IFERROR(IF($P70="","",EDATE($P70,$O70)),"")</f>
        <v/>
      </c>
      <c r="S70" s="30">
        <f>IFERROR(IF($Q70="","",$Q70+$N70),"")</f>
        <v/>
      </c>
      <c r="T70" s="30">
        <f>IFERROR(IF($S70="","",$S70-$J70),"")</f>
        <v/>
      </c>
      <c r="U70" s="13">
        <f>IFERROR(IF($R70="","",$R70-TODAY()),"")</f>
        <v/>
      </c>
      <c r="V70" s="12">
        <f>IF($A70="","",IF($B70&lt;&gt;"Active","Not Active",IF(OR($P70="",$Q70=""),"No PM History",IF(OR($T70&lt;=0,$U70&lt;=0),"Overdue",IF(OR($T70&lt;='Settings'!$B$8,$U70&lt;='Settings'!$B$9),"Due Soon","Current")))))</f>
        <v/>
      </c>
      <c r="W70" s="14">
        <f>IF($A70="","",IFERROR(SUMIFS('Maintenance Log'!$R$9:$R$108,'Maintenance Log'!$C$9:$C$108,$A70,'Maintenance Log'!$B$9:$B$108,"&gt;="&amp;'Settings'!$B$4,'Maintenance Log'!$B$9:$B$108,"&lt;="&amp;'Settings'!$B$5),0))</f>
        <v/>
      </c>
      <c r="X70" s="31">
        <f>IF($A70="","",IFERROR($W70/SUMIFS('Maintenance Log'!$T$9:$T$108,'Maintenance Log'!$C$9:$C$108,$A70,'Maintenance Log'!$B$9:$B$108,"&gt;="&amp;'Settings'!$B$4,'Maintenance Log'!$B$9:$B$108,"&lt;="&amp;'Settings'!$B$5),""))</f>
        <v/>
      </c>
      <c r="Y70" s="12">
        <f>IF($A70="","",IF(TEXTJOIN(", ",TRUE,IF(COUNTIF('Vehicles'!$A$9:$A$108,$A70)&gt;1,"Duplicate Unit ID",""),IF($F70="","Missing vehicle type",""),IF($I70="","Missing tracking-start odometer",""),IF($J70="","Missing current odometer",""),IF(AND($I70&lt;&gt;"",$J70&lt;&gt;"",$J70&lt;$I70),"Current odometer below tracking-start odometer",""),IF(AND($B70="Active",OR($N70="",$O70="")),"Active vehicle with no applied PM interval",""),IF(AND($G70&lt;&gt;"",LEN($G70)&lt;&gt;17),"VIN present but not 17 characters",""))="","OK","Review: "&amp;TEXTJOIN(", ",TRUE,IF(COUNTIF('Vehicles'!$A$9:$A$108,$A70)&gt;1,"Duplicate Unit ID",""),IF($F70="","Missing vehicle type",""),IF($I70="","Missing tracking-start odometer",""),IF($J70="","Missing current odometer",""),IF(AND($I70&lt;&gt;"",$J70&lt;&gt;"",$J70&lt;$I70),"Current odometer below tracking-start odometer",""),IF(AND($B70="Active",OR($N70="",$O70="")),"Active vehicle with no applied PM interval",""),IF(AND($G70&lt;&gt;"",LEN($G70)&lt;&gt;17),"VIN present but not 17 characters",""))))</f>
        <v/>
      </c>
    </row>
    <row r="71">
      <c r="A71" s="25" t="n"/>
      <c r="B71" s="25" t="n"/>
      <c r="C71" s="32" t="n"/>
      <c r="D71" s="25" t="n"/>
      <c r="E71" s="25" t="n"/>
      <c r="F71" s="25" t="n"/>
      <c r="G71" s="25" t="n"/>
      <c r="H71" s="25" t="n"/>
      <c r="I71" s="27" t="n"/>
      <c r="J71" s="27" t="n"/>
      <c r="K71" s="25" t="n"/>
      <c r="L71" s="27" t="n"/>
      <c r="M71" s="32" t="n"/>
      <c r="N71" s="30">
        <f>IF($A71="","",IF($L71&lt;&gt;"",$L71,IFERROR(INDEX('Settings'!$E$5:$E$8,MATCH($F71,'Settings'!$D$5:$D$8,0)),"")))</f>
        <v/>
      </c>
      <c r="O71" s="13">
        <f>IF($A71="","",IF($M71&lt;&gt;"",$M71,IFERROR(INDEX('Settings'!$F$5:$F$8,MATCH($F71,'Settings'!$D$5:$D$8,0)),"")))</f>
        <v/>
      </c>
      <c r="P71" s="33">
        <f>IF($A71="","",IF(COUNTIFS('Maintenance Log'!$C$9:$C$108,$A71,'Maintenance Log'!$F$9:$F$108,"Preventive Maintenance")=0,"",IFERROR(MAXIFS('Maintenance Log'!$B$9:$B$108,'Maintenance Log'!$C$9:$C$108,$A71,'Maintenance Log'!$F$9:$F$108,"Preventive Maintenance"),"")))</f>
        <v/>
      </c>
      <c r="Q71" s="30">
        <f>IF($A71="","",IF(COUNTIFS('Maintenance Log'!$C$9:$C$108,$A71,'Maintenance Log'!$F$9:$F$108,"Preventive Maintenance")=0,"",IFERROR(MAXIFS('Maintenance Log'!$E$9:$E$108,'Maintenance Log'!$C$9:$C$108,$A71,'Maintenance Log'!$F$9:$F$108,"Preventive Maintenance"),"")))</f>
        <v/>
      </c>
      <c r="R71" s="33">
        <f>IFERROR(IF($P71="","",EDATE($P71,$O71)),"")</f>
        <v/>
      </c>
      <c r="S71" s="30">
        <f>IFERROR(IF($Q71="","",$Q71+$N71),"")</f>
        <v/>
      </c>
      <c r="T71" s="30">
        <f>IFERROR(IF($S71="","",$S71-$J71),"")</f>
        <v/>
      </c>
      <c r="U71" s="13">
        <f>IFERROR(IF($R71="","",$R71-TODAY()),"")</f>
        <v/>
      </c>
      <c r="V71" s="12">
        <f>IF($A71="","",IF($B71&lt;&gt;"Active","Not Active",IF(OR($P71="",$Q71=""),"No PM History",IF(OR($T71&lt;=0,$U71&lt;=0),"Overdue",IF(OR($T71&lt;='Settings'!$B$8,$U71&lt;='Settings'!$B$9),"Due Soon","Current")))))</f>
        <v/>
      </c>
      <c r="W71" s="14">
        <f>IF($A71="","",IFERROR(SUMIFS('Maintenance Log'!$R$9:$R$108,'Maintenance Log'!$C$9:$C$108,$A71,'Maintenance Log'!$B$9:$B$108,"&gt;="&amp;'Settings'!$B$4,'Maintenance Log'!$B$9:$B$108,"&lt;="&amp;'Settings'!$B$5),0))</f>
        <v/>
      </c>
      <c r="X71" s="31">
        <f>IF($A71="","",IFERROR($W71/SUMIFS('Maintenance Log'!$T$9:$T$108,'Maintenance Log'!$C$9:$C$108,$A71,'Maintenance Log'!$B$9:$B$108,"&gt;="&amp;'Settings'!$B$4,'Maintenance Log'!$B$9:$B$108,"&lt;="&amp;'Settings'!$B$5),""))</f>
        <v/>
      </c>
      <c r="Y71" s="12">
        <f>IF($A71="","",IF(TEXTJOIN(", ",TRUE,IF(COUNTIF('Vehicles'!$A$9:$A$108,$A71)&gt;1,"Duplicate Unit ID",""),IF($F71="","Missing vehicle type",""),IF($I71="","Missing tracking-start odometer",""),IF($J71="","Missing current odometer",""),IF(AND($I71&lt;&gt;"",$J71&lt;&gt;"",$J71&lt;$I71),"Current odometer below tracking-start odometer",""),IF(AND($B71="Active",OR($N71="",$O71="")),"Active vehicle with no applied PM interval",""),IF(AND($G71&lt;&gt;"",LEN($G71)&lt;&gt;17),"VIN present but not 17 characters",""))="","OK","Review: "&amp;TEXTJOIN(", ",TRUE,IF(COUNTIF('Vehicles'!$A$9:$A$108,$A71)&gt;1,"Duplicate Unit ID",""),IF($F71="","Missing vehicle type",""),IF($I71="","Missing tracking-start odometer",""),IF($J71="","Missing current odometer",""),IF(AND($I71&lt;&gt;"",$J71&lt;&gt;"",$J71&lt;$I71),"Current odometer below tracking-start odometer",""),IF(AND($B71="Active",OR($N71="",$O71="")),"Active vehicle with no applied PM interval",""),IF(AND($G71&lt;&gt;"",LEN($G71)&lt;&gt;17),"VIN present but not 17 characters",""))))</f>
        <v/>
      </c>
    </row>
    <row r="72">
      <c r="A72" s="25" t="n"/>
      <c r="B72" s="25" t="n"/>
      <c r="C72" s="32" t="n"/>
      <c r="D72" s="25" t="n"/>
      <c r="E72" s="25" t="n"/>
      <c r="F72" s="25" t="n"/>
      <c r="G72" s="25" t="n"/>
      <c r="H72" s="25" t="n"/>
      <c r="I72" s="27" t="n"/>
      <c r="J72" s="27" t="n"/>
      <c r="K72" s="25" t="n"/>
      <c r="L72" s="27" t="n"/>
      <c r="M72" s="32" t="n"/>
      <c r="N72" s="30">
        <f>IF($A72="","",IF($L72&lt;&gt;"",$L72,IFERROR(INDEX('Settings'!$E$5:$E$8,MATCH($F72,'Settings'!$D$5:$D$8,0)),"")))</f>
        <v/>
      </c>
      <c r="O72" s="13">
        <f>IF($A72="","",IF($M72&lt;&gt;"",$M72,IFERROR(INDEX('Settings'!$F$5:$F$8,MATCH($F72,'Settings'!$D$5:$D$8,0)),"")))</f>
        <v/>
      </c>
      <c r="P72" s="33">
        <f>IF($A72="","",IF(COUNTIFS('Maintenance Log'!$C$9:$C$108,$A72,'Maintenance Log'!$F$9:$F$108,"Preventive Maintenance")=0,"",IFERROR(MAXIFS('Maintenance Log'!$B$9:$B$108,'Maintenance Log'!$C$9:$C$108,$A72,'Maintenance Log'!$F$9:$F$108,"Preventive Maintenance"),"")))</f>
        <v/>
      </c>
      <c r="Q72" s="30">
        <f>IF($A72="","",IF(COUNTIFS('Maintenance Log'!$C$9:$C$108,$A72,'Maintenance Log'!$F$9:$F$108,"Preventive Maintenance")=0,"",IFERROR(MAXIFS('Maintenance Log'!$E$9:$E$108,'Maintenance Log'!$C$9:$C$108,$A72,'Maintenance Log'!$F$9:$F$108,"Preventive Maintenance"),"")))</f>
        <v/>
      </c>
      <c r="R72" s="33">
        <f>IFERROR(IF($P72="","",EDATE($P72,$O72)),"")</f>
        <v/>
      </c>
      <c r="S72" s="30">
        <f>IFERROR(IF($Q72="","",$Q72+$N72),"")</f>
        <v/>
      </c>
      <c r="T72" s="30">
        <f>IFERROR(IF($S72="","",$S72-$J72),"")</f>
        <v/>
      </c>
      <c r="U72" s="13">
        <f>IFERROR(IF($R72="","",$R72-TODAY()),"")</f>
        <v/>
      </c>
      <c r="V72" s="12">
        <f>IF($A72="","",IF($B72&lt;&gt;"Active","Not Active",IF(OR($P72="",$Q72=""),"No PM History",IF(OR($T72&lt;=0,$U72&lt;=0),"Overdue",IF(OR($T72&lt;='Settings'!$B$8,$U72&lt;='Settings'!$B$9),"Due Soon","Current")))))</f>
        <v/>
      </c>
      <c r="W72" s="14">
        <f>IF($A72="","",IFERROR(SUMIFS('Maintenance Log'!$R$9:$R$108,'Maintenance Log'!$C$9:$C$108,$A72,'Maintenance Log'!$B$9:$B$108,"&gt;="&amp;'Settings'!$B$4,'Maintenance Log'!$B$9:$B$108,"&lt;="&amp;'Settings'!$B$5),0))</f>
        <v/>
      </c>
      <c r="X72" s="31">
        <f>IF($A72="","",IFERROR($W72/SUMIFS('Maintenance Log'!$T$9:$T$108,'Maintenance Log'!$C$9:$C$108,$A72,'Maintenance Log'!$B$9:$B$108,"&gt;="&amp;'Settings'!$B$4,'Maintenance Log'!$B$9:$B$108,"&lt;="&amp;'Settings'!$B$5),""))</f>
        <v/>
      </c>
      <c r="Y72" s="12">
        <f>IF($A72="","",IF(TEXTJOIN(", ",TRUE,IF(COUNTIF('Vehicles'!$A$9:$A$108,$A72)&gt;1,"Duplicate Unit ID",""),IF($F72="","Missing vehicle type",""),IF($I72="","Missing tracking-start odometer",""),IF($J72="","Missing current odometer",""),IF(AND($I72&lt;&gt;"",$J72&lt;&gt;"",$J72&lt;$I72),"Current odometer below tracking-start odometer",""),IF(AND($B72="Active",OR($N72="",$O72="")),"Active vehicle with no applied PM interval",""),IF(AND($G72&lt;&gt;"",LEN($G72)&lt;&gt;17),"VIN present but not 17 characters",""))="","OK","Review: "&amp;TEXTJOIN(", ",TRUE,IF(COUNTIF('Vehicles'!$A$9:$A$108,$A72)&gt;1,"Duplicate Unit ID",""),IF($F72="","Missing vehicle type",""),IF($I72="","Missing tracking-start odometer",""),IF($J72="","Missing current odometer",""),IF(AND($I72&lt;&gt;"",$J72&lt;&gt;"",$J72&lt;$I72),"Current odometer below tracking-start odometer",""),IF(AND($B72="Active",OR($N72="",$O72="")),"Active vehicle with no applied PM interval",""),IF(AND($G72&lt;&gt;"",LEN($G72)&lt;&gt;17),"VIN present but not 17 characters",""))))</f>
        <v/>
      </c>
    </row>
    <row r="73">
      <c r="A73" s="25" t="n"/>
      <c r="B73" s="25" t="n"/>
      <c r="C73" s="32" t="n"/>
      <c r="D73" s="25" t="n"/>
      <c r="E73" s="25" t="n"/>
      <c r="F73" s="25" t="n"/>
      <c r="G73" s="25" t="n"/>
      <c r="H73" s="25" t="n"/>
      <c r="I73" s="27" t="n"/>
      <c r="J73" s="27" t="n"/>
      <c r="K73" s="25" t="n"/>
      <c r="L73" s="27" t="n"/>
      <c r="M73" s="32" t="n"/>
      <c r="N73" s="30">
        <f>IF($A73="","",IF($L73&lt;&gt;"",$L73,IFERROR(INDEX('Settings'!$E$5:$E$8,MATCH($F73,'Settings'!$D$5:$D$8,0)),"")))</f>
        <v/>
      </c>
      <c r="O73" s="13">
        <f>IF($A73="","",IF($M73&lt;&gt;"",$M73,IFERROR(INDEX('Settings'!$F$5:$F$8,MATCH($F73,'Settings'!$D$5:$D$8,0)),"")))</f>
        <v/>
      </c>
      <c r="P73" s="33">
        <f>IF($A73="","",IF(COUNTIFS('Maintenance Log'!$C$9:$C$108,$A73,'Maintenance Log'!$F$9:$F$108,"Preventive Maintenance")=0,"",IFERROR(MAXIFS('Maintenance Log'!$B$9:$B$108,'Maintenance Log'!$C$9:$C$108,$A73,'Maintenance Log'!$F$9:$F$108,"Preventive Maintenance"),"")))</f>
        <v/>
      </c>
      <c r="Q73" s="30">
        <f>IF($A73="","",IF(COUNTIFS('Maintenance Log'!$C$9:$C$108,$A73,'Maintenance Log'!$F$9:$F$108,"Preventive Maintenance")=0,"",IFERROR(MAXIFS('Maintenance Log'!$E$9:$E$108,'Maintenance Log'!$C$9:$C$108,$A73,'Maintenance Log'!$F$9:$F$108,"Preventive Maintenance"),"")))</f>
        <v/>
      </c>
      <c r="R73" s="33">
        <f>IFERROR(IF($P73="","",EDATE($P73,$O73)),"")</f>
        <v/>
      </c>
      <c r="S73" s="30">
        <f>IFERROR(IF($Q73="","",$Q73+$N73),"")</f>
        <v/>
      </c>
      <c r="T73" s="30">
        <f>IFERROR(IF($S73="","",$S73-$J73),"")</f>
        <v/>
      </c>
      <c r="U73" s="13">
        <f>IFERROR(IF($R73="","",$R73-TODAY()),"")</f>
        <v/>
      </c>
      <c r="V73" s="12">
        <f>IF($A73="","",IF($B73&lt;&gt;"Active","Not Active",IF(OR($P73="",$Q73=""),"No PM History",IF(OR($T73&lt;=0,$U73&lt;=0),"Overdue",IF(OR($T73&lt;='Settings'!$B$8,$U73&lt;='Settings'!$B$9),"Due Soon","Current")))))</f>
        <v/>
      </c>
      <c r="W73" s="14">
        <f>IF($A73="","",IFERROR(SUMIFS('Maintenance Log'!$R$9:$R$108,'Maintenance Log'!$C$9:$C$108,$A73,'Maintenance Log'!$B$9:$B$108,"&gt;="&amp;'Settings'!$B$4,'Maintenance Log'!$B$9:$B$108,"&lt;="&amp;'Settings'!$B$5),0))</f>
        <v/>
      </c>
      <c r="X73" s="31">
        <f>IF($A73="","",IFERROR($W73/SUMIFS('Maintenance Log'!$T$9:$T$108,'Maintenance Log'!$C$9:$C$108,$A73,'Maintenance Log'!$B$9:$B$108,"&gt;="&amp;'Settings'!$B$4,'Maintenance Log'!$B$9:$B$108,"&lt;="&amp;'Settings'!$B$5),""))</f>
        <v/>
      </c>
      <c r="Y73" s="12">
        <f>IF($A73="","",IF(TEXTJOIN(", ",TRUE,IF(COUNTIF('Vehicles'!$A$9:$A$108,$A73)&gt;1,"Duplicate Unit ID",""),IF($F73="","Missing vehicle type",""),IF($I73="","Missing tracking-start odometer",""),IF($J73="","Missing current odometer",""),IF(AND($I73&lt;&gt;"",$J73&lt;&gt;"",$J73&lt;$I73),"Current odometer below tracking-start odometer",""),IF(AND($B73="Active",OR($N73="",$O73="")),"Active vehicle with no applied PM interval",""),IF(AND($G73&lt;&gt;"",LEN($G73)&lt;&gt;17),"VIN present but not 17 characters",""))="","OK","Review: "&amp;TEXTJOIN(", ",TRUE,IF(COUNTIF('Vehicles'!$A$9:$A$108,$A73)&gt;1,"Duplicate Unit ID",""),IF($F73="","Missing vehicle type",""),IF($I73="","Missing tracking-start odometer",""),IF($J73="","Missing current odometer",""),IF(AND($I73&lt;&gt;"",$J73&lt;&gt;"",$J73&lt;$I73),"Current odometer below tracking-start odometer",""),IF(AND($B73="Active",OR($N73="",$O73="")),"Active vehicle with no applied PM interval",""),IF(AND($G73&lt;&gt;"",LEN($G73)&lt;&gt;17),"VIN present but not 17 characters",""))))</f>
        <v/>
      </c>
    </row>
    <row r="74">
      <c r="A74" s="25" t="n"/>
      <c r="B74" s="25" t="n"/>
      <c r="C74" s="32" t="n"/>
      <c r="D74" s="25" t="n"/>
      <c r="E74" s="25" t="n"/>
      <c r="F74" s="25" t="n"/>
      <c r="G74" s="25" t="n"/>
      <c r="H74" s="25" t="n"/>
      <c r="I74" s="27" t="n"/>
      <c r="J74" s="27" t="n"/>
      <c r="K74" s="25" t="n"/>
      <c r="L74" s="27" t="n"/>
      <c r="M74" s="32" t="n"/>
      <c r="N74" s="30">
        <f>IF($A74="","",IF($L74&lt;&gt;"",$L74,IFERROR(INDEX('Settings'!$E$5:$E$8,MATCH($F74,'Settings'!$D$5:$D$8,0)),"")))</f>
        <v/>
      </c>
      <c r="O74" s="13">
        <f>IF($A74="","",IF($M74&lt;&gt;"",$M74,IFERROR(INDEX('Settings'!$F$5:$F$8,MATCH($F74,'Settings'!$D$5:$D$8,0)),"")))</f>
        <v/>
      </c>
      <c r="P74" s="33">
        <f>IF($A74="","",IF(COUNTIFS('Maintenance Log'!$C$9:$C$108,$A74,'Maintenance Log'!$F$9:$F$108,"Preventive Maintenance")=0,"",IFERROR(MAXIFS('Maintenance Log'!$B$9:$B$108,'Maintenance Log'!$C$9:$C$108,$A74,'Maintenance Log'!$F$9:$F$108,"Preventive Maintenance"),"")))</f>
        <v/>
      </c>
      <c r="Q74" s="30">
        <f>IF($A74="","",IF(COUNTIFS('Maintenance Log'!$C$9:$C$108,$A74,'Maintenance Log'!$F$9:$F$108,"Preventive Maintenance")=0,"",IFERROR(MAXIFS('Maintenance Log'!$E$9:$E$108,'Maintenance Log'!$C$9:$C$108,$A74,'Maintenance Log'!$F$9:$F$108,"Preventive Maintenance"),"")))</f>
        <v/>
      </c>
      <c r="R74" s="33">
        <f>IFERROR(IF($P74="","",EDATE($P74,$O74)),"")</f>
        <v/>
      </c>
      <c r="S74" s="30">
        <f>IFERROR(IF($Q74="","",$Q74+$N74),"")</f>
        <v/>
      </c>
      <c r="T74" s="30">
        <f>IFERROR(IF($S74="","",$S74-$J74),"")</f>
        <v/>
      </c>
      <c r="U74" s="13">
        <f>IFERROR(IF($R74="","",$R74-TODAY()),"")</f>
        <v/>
      </c>
      <c r="V74" s="12">
        <f>IF($A74="","",IF($B74&lt;&gt;"Active","Not Active",IF(OR($P74="",$Q74=""),"No PM History",IF(OR($T74&lt;=0,$U74&lt;=0),"Overdue",IF(OR($T74&lt;='Settings'!$B$8,$U74&lt;='Settings'!$B$9),"Due Soon","Current")))))</f>
        <v/>
      </c>
      <c r="W74" s="14">
        <f>IF($A74="","",IFERROR(SUMIFS('Maintenance Log'!$R$9:$R$108,'Maintenance Log'!$C$9:$C$108,$A74,'Maintenance Log'!$B$9:$B$108,"&gt;="&amp;'Settings'!$B$4,'Maintenance Log'!$B$9:$B$108,"&lt;="&amp;'Settings'!$B$5),0))</f>
        <v/>
      </c>
      <c r="X74" s="31">
        <f>IF($A74="","",IFERROR($W74/SUMIFS('Maintenance Log'!$T$9:$T$108,'Maintenance Log'!$C$9:$C$108,$A74,'Maintenance Log'!$B$9:$B$108,"&gt;="&amp;'Settings'!$B$4,'Maintenance Log'!$B$9:$B$108,"&lt;="&amp;'Settings'!$B$5),""))</f>
        <v/>
      </c>
      <c r="Y74" s="12">
        <f>IF($A74="","",IF(TEXTJOIN(", ",TRUE,IF(COUNTIF('Vehicles'!$A$9:$A$108,$A74)&gt;1,"Duplicate Unit ID",""),IF($F74="","Missing vehicle type",""),IF($I74="","Missing tracking-start odometer",""),IF($J74="","Missing current odometer",""),IF(AND($I74&lt;&gt;"",$J74&lt;&gt;"",$J74&lt;$I74),"Current odometer below tracking-start odometer",""),IF(AND($B74="Active",OR($N74="",$O74="")),"Active vehicle with no applied PM interval",""),IF(AND($G74&lt;&gt;"",LEN($G74)&lt;&gt;17),"VIN present but not 17 characters",""))="","OK","Review: "&amp;TEXTJOIN(", ",TRUE,IF(COUNTIF('Vehicles'!$A$9:$A$108,$A74)&gt;1,"Duplicate Unit ID",""),IF($F74="","Missing vehicle type",""),IF($I74="","Missing tracking-start odometer",""),IF($J74="","Missing current odometer",""),IF(AND($I74&lt;&gt;"",$J74&lt;&gt;"",$J74&lt;$I74),"Current odometer below tracking-start odometer",""),IF(AND($B74="Active",OR($N74="",$O74="")),"Active vehicle with no applied PM interval",""),IF(AND($G74&lt;&gt;"",LEN($G74)&lt;&gt;17),"VIN present but not 17 characters",""))))</f>
        <v/>
      </c>
    </row>
    <row r="75">
      <c r="A75" s="25" t="n"/>
      <c r="B75" s="25" t="n"/>
      <c r="C75" s="32" t="n"/>
      <c r="D75" s="25" t="n"/>
      <c r="E75" s="25" t="n"/>
      <c r="F75" s="25" t="n"/>
      <c r="G75" s="25" t="n"/>
      <c r="H75" s="25" t="n"/>
      <c r="I75" s="27" t="n"/>
      <c r="J75" s="27" t="n"/>
      <c r="K75" s="25" t="n"/>
      <c r="L75" s="27" t="n"/>
      <c r="M75" s="32" t="n"/>
      <c r="N75" s="30">
        <f>IF($A75="","",IF($L75&lt;&gt;"",$L75,IFERROR(INDEX('Settings'!$E$5:$E$8,MATCH($F75,'Settings'!$D$5:$D$8,0)),"")))</f>
        <v/>
      </c>
      <c r="O75" s="13">
        <f>IF($A75="","",IF($M75&lt;&gt;"",$M75,IFERROR(INDEX('Settings'!$F$5:$F$8,MATCH($F75,'Settings'!$D$5:$D$8,0)),"")))</f>
        <v/>
      </c>
      <c r="P75" s="33">
        <f>IF($A75="","",IF(COUNTIFS('Maintenance Log'!$C$9:$C$108,$A75,'Maintenance Log'!$F$9:$F$108,"Preventive Maintenance")=0,"",IFERROR(MAXIFS('Maintenance Log'!$B$9:$B$108,'Maintenance Log'!$C$9:$C$108,$A75,'Maintenance Log'!$F$9:$F$108,"Preventive Maintenance"),"")))</f>
        <v/>
      </c>
      <c r="Q75" s="30">
        <f>IF($A75="","",IF(COUNTIFS('Maintenance Log'!$C$9:$C$108,$A75,'Maintenance Log'!$F$9:$F$108,"Preventive Maintenance")=0,"",IFERROR(MAXIFS('Maintenance Log'!$E$9:$E$108,'Maintenance Log'!$C$9:$C$108,$A75,'Maintenance Log'!$F$9:$F$108,"Preventive Maintenance"),"")))</f>
        <v/>
      </c>
      <c r="R75" s="33">
        <f>IFERROR(IF($P75="","",EDATE($P75,$O75)),"")</f>
        <v/>
      </c>
      <c r="S75" s="30">
        <f>IFERROR(IF($Q75="","",$Q75+$N75),"")</f>
        <v/>
      </c>
      <c r="T75" s="30">
        <f>IFERROR(IF($S75="","",$S75-$J75),"")</f>
        <v/>
      </c>
      <c r="U75" s="13">
        <f>IFERROR(IF($R75="","",$R75-TODAY()),"")</f>
        <v/>
      </c>
      <c r="V75" s="12">
        <f>IF($A75="","",IF($B75&lt;&gt;"Active","Not Active",IF(OR($P75="",$Q75=""),"No PM History",IF(OR($T75&lt;=0,$U75&lt;=0),"Overdue",IF(OR($T75&lt;='Settings'!$B$8,$U75&lt;='Settings'!$B$9),"Due Soon","Current")))))</f>
        <v/>
      </c>
      <c r="W75" s="14">
        <f>IF($A75="","",IFERROR(SUMIFS('Maintenance Log'!$R$9:$R$108,'Maintenance Log'!$C$9:$C$108,$A75,'Maintenance Log'!$B$9:$B$108,"&gt;="&amp;'Settings'!$B$4,'Maintenance Log'!$B$9:$B$108,"&lt;="&amp;'Settings'!$B$5),0))</f>
        <v/>
      </c>
      <c r="X75" s="31">
        <f>IF($A75="","",IFERROR($W75/SUMIFS('Maintenance Log'!$T$9:$T$108,'Maintenance Log'!$C$9:$C$108,$A75,'Maintenance Log'!$B$9:$B$108,"&gt;="&amp;'Settings'!$B$4,'Maintenance Log'!$B$9:$B$108,"&lt;="&amp;'Settings'!$B$5),""))</f>
        <v/>
      </c>
      <c r="Y75" s="12">
        <f>IF($A75="","",IF(TEXTJOIN(", ",TRUE,IF(COUNTIF('Vehicles'!$A$9:$A$108,$A75)&gt;1,"Duplicate Unit ID",""),IF($F75="","Missing vehicle type",""),IF($I75="","Missing tracking-start odometer",""),IF($J75="","Missing current odometer",""),IF(AND($I75&lt;&gt;"",$J75&lt;&gt;"",$J75&lt;$I75),"Current odometer below tracking-start odometer",""),IF(AND($B75="Active",OR($N75="",$O75="")),"Active vehicle with no applied PM interval",""),IF(AND($G75&lt;&gt;"",LEN($G75)&lt;&gt;17),"VIN present but not 17 characters",""))="","OK","Review: "&amp;TEXTJOIN(", ",TRUE,IF(COUNTIF('Vehicles'!$A$9:$A$108,$A75)&gt;1,"Duplicate Unit ID",""),IF($F75="","Missing vehicle type",""),IF($I75="","Missing tracking-start odometer",""),IF($J75="","Missing current odometer",""),IF(AND($I75&lt;&gt;"",$J75&lt;&gt;"",$J75&lt;$I75),"Current odometer below tracking-start odometer",""),IF(AND($B75="Active",OR($N75="",$O75="")),"Active vehicle with no applied PM interval",""),IF(AND($G75&lt;&gt;"",LEN($G75)&lt;&gt;17),"VIN present but not 17 characters",""))))</f>
        <v/>
      </c>
    </row>
    <row r="76">
      <c r="A76" s="25" t="n"/>
      <c r="B76" s="25" t="n"/>
      <c r="C76" s="32" t="n"/>
      <c r="D76" s="25" t="n"/>
      <c r="E76" s="25" t="n"/>
      <c r="F76" s="25" t="n"/>
      <c r="G76" s="25" t="n"/>
      <c r="H76" s="25" t="n"/>
      <c r="I76" s="27" t="n"/>
      <c r="J76" s="27" t="n"/>
      <c r="K76" s="25" t="n"/>
      <c r="L76" s="27" t="n"/>
      <c r="M76" s="32" t="n"/>
      <c r="N76" s="30">
        <f>IF($A76="","",IF($L76&lt;&gt;"",$L76,IFERROR(INDEX('Settings'!$E$5:$E$8,MATCH($F76,'Settings'!$D$5:$D$8,0)),"")))</f>
        <v/>
      </c>
      <c r="O76" s="13">
        <f>IF($A76="","",IF($M76&lt;&gt;"",$M76,IFERROR(INDEX('Settings'!$F$5:$F$8,MATCH($F76,'Settings'!$D$5:$D$8,0)),"")))</f>
        <v/>
      </c>
      <c r="P76" s="33">
        <f>IF($A76="","",IF(COUNTIFS('Maintenance Log'!$C$9:$C$108,$A76,'Maintenance Log'!$F$9:$F$108,"Preventive Maintenance")=0,"",IFERROR(MAXIFS('Maintenance Log'!$B$9:$B$108,'Maintenance Log'!$C$9:$C$108,$A76,'Maintenance Log'!$F$9:$F$108,"Preventive Maintenance"),"")))</f>
        <v/>
      </c>
      <c r="Q76" s="30">
        <f>IF($A76="","",IF(COUNTIFS('Maintenance Log'!$C$9:$C$108,$A76,'Maintenance Log'!$F$9:$F$108,"Preventive Maintenance")=0,"",IFERROR(MAXIFS('Maintenance Log'!$E$9:$E$108,'Maintenance Log'!$C$9:$C$108,$A76,'Maintenance Log'!$F$9:$F$108,"Preventive Maintenance"),"")))</f>
        <v/>
      </c>
      <c r="R76" s="33">
        <f>IFERROR(IF($P76="","",EDATE($P76,$O76)),"")</f>
        <v/>
      </c>
      <c r="S76" s="30">
        <f>IFERROR(IF($Q76="","",$Q76+$N76),"")</f>
        <v/>
      </c>
      <c r="T76" s="30">
        <f>IFERROR(IF($S76="","",$S76-$J76),"")</f>
        <v/>
      </c>
      <c r="U76" s="13">
        <f>IFERROR(IF($R76="","",$R76-TODAY()),"")</f>
        <v/>
      </c>
      <c r="V76" s="12">
        <f>IF($A76="","",IF($B76&lt;&gt;"Active","Not Active",IF(OR($P76="",$Q76=""),"No PM History",IF(OR($T76&lt;=0,$U76&lt;=0),"Overdue",IF(OR($T76&lt;='Settings'!$B$8,$U76&lt;='Settings'!$B$9),"Due Soon","Current")))))</f>
        <v/>
      </c>
      <c r="W76" s="14">
        <f>IF($A76="","",IFERROR(SUMIFS('Maintenance Log'!$R$9:$R$108,'Maintenance Log'!$C$9:$C$108,$A76,'Maintenance Log'!$B$9:$B$108,"&gt;="&amp;'Settings'!$B$4,'Maintenance Log'!$B$9:$B$108,"&lt;="&amp;'Settings'!$B$5),0))</f>
        <v/>
      </c>
      <c r="X76" s="31">
        <f>IF($A76="","",IFERROR($W76/SUMIFS('Maintenance Log'!$T$9:$T$108,'Maintenance Log'!$C$9:$C$108,$A76,'Maintenance Log'!$B$9:$B$108,"&gt;="&amp;'Settings'!$B$4,'Maintenance Log'!$B$9:$B$108,"&lt;="&amp;'Settings'!$B$5),""))</f>
        <v/>
      </c>
      <c r="Y76" s="12">
        <f>IF($A76="","",IF(TEXTJOIN(", ",TRUE,IF(COUNTIF('Vehicles'!$A$9:$A$108,$A76)&gt;1,"Duplicate Unit ID",""),IF($F76="","Missing vehicle type",""),IF($I76="","Missing tracking-start odometer",""),IF($J76="","Missing current odometer",""),IF(AND($I76&lt;&gt;"",$J76&lt;&gt;"",$J76&lt;$I76),"Current odometer below tracking-start odometer",""),IF(AND($B76="Active",OR($N76="",$O76="")),"Active vehicle with no applied PM interval",""),IF(AND($G76&lt;&gt;"",LEN($G76)&lt;&gt;17),"VIN present but not 17 characters",""))="","OK","Review: "&amp;TEXTJOIN(", ",TRUE,IF(COUNTIF('Vehicles'!$A$9:$A$108,$A76)&gt;1,"Duplicate Unit ID",""),IF($F76="","Missing vehicle type",""),IF($I76="","Missing tracking-start odometer",""),IF($J76="","Missing current odometer",""),IF(AND($I76&lt;&gt;"",$J76&lt;&gt;"",$J76&lt;$I76),"Current odometer below tracking-start odometer",""),IF(AND($B76="Active",OR($N76="",$O76="")),"Active vehicle with no applied PM interval",""),IF(AND($G76&lt;&gt;"",LEN($G76)&lt;&gt;17),"VIN present but not 17 characters",""))))</f>
        <v/>
      </c>
    </row>
    <row r="77">
      <c r="A77" s="25" t="n"/>
      <c r="B77" s="25" t="n"/>
      <c r="C77" s="32" t="n"/>
      <c r="D77" s="25" t="n"/>
      <c r="E77" s="25" t="n"/>
      <c r="F77" s="25" t="n"/>
      <c r="G77" s="25" t="n"/>
      <c r="H77" s="25" t="n"/>
      <c r="I77" s="27" t="n"/>
      <c r="J77" s="27" t="n"/>
      <c r="K77" s="25" t="n"/>
      <c r="L77" s="27" t="n"/>
      <c r="M77" s="32" t="n"/>
      <c r="N77" s="30">
        <f>IF($A77="","",IF($L77&lt;&gt;"",$L77,IFERROR(INDEX('Settings'!$E$5:$E$8,MATCH($F77,'Settings'!$D$5:$D$8,0)),"")))</f>
        <v/>
      </c>
      <c r="O77" s="13">
        <f>IF($A77="","",IF($M77&lt;&gt;"",$M77,IFERROR(INDEX('Settings'!$F$5:$F$8,MATCH($F77,'Settings'!$D$5:$D$8,0)),"")))</f>
        <v/>
      </c>
      <c r="P77" s="33">
        <f>IF($A77="","",IF(COUNTIFS('Maintenance Log'!$C$9:$C$108,$A77,'Maintenance Log'!$F$9:$F$108,"Preventive Maintenance")=0,"",IFERROR(MAXIFS('Maintenance Log'!$B$9:$B$108,'Maintenance Log'!$C$9:$C$108,$A77,'Maintenance Log'!$F$9:$F$108,"Preventive Maintenance"),"")))</f>
        <v/>
      </c>
      <c r="Q77" s="30">
        <f>IF($A77="","",IF(COUNTIFS('Maintenance Log'!$C$9:$C$108,$A77,'Maintenance Log'!$F$9:$F$108,"Preventive Maintenance")=0,"",IFERROR(MAXIFS('Maintenance Log'!$E$9:$E$108,'Maintenance Log'!$C$9:$C$108,$A77,'Maintenance Log'!$F$9:$F$108,"Preventive Maintenance"),"")))</f>
        <v/>
      </c>
      <c r="R77" s="33">
        <f>IFERROR(IF($P77="","",EDATE($P77,$O77)),"")</f>
        <v/>
      </c>
      <c r="S77" s="30">
        <f>IFERROR(IF($Q77="","",$Q77+$N77),"")</f>
        <v/>
      </c>
      <c r="T77" s="30">
        <f>IFERROR(IF($S77="","",$S77-$J77),"")</f>
        <v/>
      </c>
      <c r="U77" s="13">
        <f>IFERROR(IF($R77="","",$R77-TODAY()),"")</f>
        <v/>
      </c>
      <c r="V77" s="12">
        <f>IF($A77="","",IF($B77&lt;&gt;"Active","Not Active",IF(OR($P77="",$Q77=""),"No PM History",IF(OR($T77&lt;=0,$U77&lt;=0),"Overdue",IF(OR($T77&lt;='Settings'!$B$8,$U77&lt;='Settings'!$B$9),"Due Soon","Current")))))</f>
        <v/>
      </c>
      <c r="W77" s="14">
        <f>IF($A77="","",IFERROR(SUMIFS('Maintenance Log'!$R$9:$R$108,'Maintenance Log'!$C$9:$C$108,$A77,'Maintenance Log'!$B$9:$B$108,"&gt;="&amp;'Settings'!$B$4,'Maintenance Log'!$B$9:$B$108,"&lt;="&amp;'Settings'!$B$5),0))</f>
        <v/>
      </c>
      <c r="X77" s="31">
        <f>IF($A77="","",IFERROR($W77/SUMIFS('Maintenance Log'!$T$9:$T$108,'Maintenance Log'!$C$9:$C$108,$A77,'Maintenance Log'!$B$9:$B$108,"&gt;="&amp;'Settings'!$B$4,'Maintenance Log'!$B$9:$B$108,"&lt;="&amp;'Settings'!$B$5),""))</f>
        <v/>
      </c>
      <c r="Y77" s="12">
        <f>IF($A77="","",IF(TEXTJOIN(", ",TRUE,IF(COUNTIF('Vehicles'!$A$9:$A$108,$A77)&gt;1,"Duplicate Unit ID",""),IF($F77="","Missing vehicle type",""),IF($I77="","Missing tracking-start odometer",""),IF($J77="","Missing current odometer",""),IF(AND($I77&lt;&gt;"",$J77&lt;&gt;"",$J77&lt;$I77),"Current odometer below tracking-start odometer",""),IF(AND($B77="Active",OR($N77="",$O77="")),"Active vehicle with no applied PM interval",""),IF(AND($G77&lt;&gt;"",LEN($G77)&lt;&gt;17),"VIN present but not 17 characters",""))="","OK","Review: "&amp;TEXTJOIN(", ",TRUE,IF(COUNTIF('Vehicles'!$A$9:$A$108,$A77)&gt;1,"Duplicate Unit ID",""),IF($F77="","Missing vehicle type",""),IF($I77="","Missing tracking-start odometer",""),IF($J77="","Missing current odometer",""),IF(AND($I77&lt;&gt;"",$J77&lt;&gt;"",$J77&lt;$I77),"Current odometer below tracking-start odometer",""),IF(AND($B77="Active",OR($N77="",$O77="")),"Active vehicle with no applied PM interval",""),IF(AND($G77&lt;&gt;"",LEN($G77)&lt;&gt;17),"VIN present but not 17 characters",""))))</f>
        <v/>
      </c>
    </row>
    <row r="78">
      <c r="A78" s="25" t="n"/>
      <c r="B78" s="25" t="n"/>
      <c r="C78" s="32" t="n"/>
      <c r="D78" s="25" t="n"/>
      <c r="E78" s="25" t="n"/>
      <c r="F78" s="25" t="n"/>
      <c r="G78" s="25" t="n"/>
      <c r="H78" s="25" t="n"/>
      <c r="I78" s="27" t="n"/>
      <c r="J78" s="27" t="n"/>
      <c r="K78" s="25" t="n"/>
      <c r="L78" s="27" t="n"/>
      <c r="M78" s="32" t="n"/>
      <c r="N78" s="30">
        <f>IF($A78="","",IF($L78&lt;&gt;"",$L78,IFERROR(INDEX('Settings'!$E$5:$E$8,MATCH($F78,'Settings'!$D$5:$D$8,0)),"")))</f>
        <v/>
      </c>
      <c r="O78" s="13">
        <f>IF($A78="","",IF($M78&lt;&gt;"",$M78,IFERROR(INDEX('Settings'!$F$5:$F$8,MATCH($F78,'Settings'!$D$5:$D$8,0)),"")))</f>
        <v/>
      </c>
      <c r="P78" s="33">
        <f>IF($A78="","",IF(COUNTIFS('Maintenance Log'!$C$9:$C$108,$A78,'Maintenance Log'!$F$9:$F$108,"Preventive Maintenance")=0,"",IFERROR(MAXIFS('Maintenance Log'!$B$9:$B$108,'Maintenance Log'!$C$9:$C$108,$A78,'Maintenance Log'!$F$9:$F$108,"Preventive Maintenance"),"")))</f>
        <v/>
      </c>
      <c r="Q78" s="30">
        <f>IF($A78="","",IF(COUNTIFS('Maintenance Log'!$C$9:$C$108,$A78,'Maintenance Log'!$F$9:$F$108,"Preventive Maintenance")=0,"",IFERROR(MAXIFS('Maintenance Log'!$E$9:$E$108,'Maintenance Log'!$C$9:$C$108,$A78,'Maintenance Log'!$F$9:$F$108,"Preventive Maintenance"),"")))</f>
        <v/>
      </c>
      <c r="R78" s="33">
        <f>IFERROR(IF($P78="","",EDATE($P78,$O78)),"")</f>
        <v/>
      </c>
      <c r="S78" s="30">
        <f>IFERROR(IF($Q78="","",$Q78+$N78),"")</f>
        <v/>
      </c>
      <c r="T78" s="30">
        <f>IFERROR(IF($S78="","",$S78-$J78),"")</f>
        <v/>
      </c>
      <c r="U78" s="13">
        <f>IFERROR(IF($R78="","",$R78-TODAY()),"")</f>
        <v/>
      </c>
      <c r="V78" s="12">
        <f>IF($A78="","",IF($B78&lt;&gt;"Active","Not Active",IF(OR($P78="",$Q78=""),"No PM History",IF(OR($T78&lt;=0,$U78&lt;=0),"Overdue",IF(OR($T78&lt;='Settings'!$B$8,$U78&lt;='Settings'!$B$9),"Due Soon","Current")))))</f>
        <v/>
      </c>
      <c r="W78" s="14">
        <f>IF($A78="","",IFERROR(SUMIFS('Maintenance Log'!$R$9:$R$108,'Maintenance Log'!$C$9:$C$108,$A78,'Maintenance Log'!$B$9:$B$108,"&gt;="&amp;'Settings'!$B$4,'Maintenance Log'!$B$9:$B$108,"&lt;="&amp;'Settings'!$B$5),0))</f>
        <v/>
      </c>
      <c r="X78" s="31">
        <f>IF($A78="","",IFERROR($W78/SUMIFS('Maintenance Log'!$T$9:$T$108,'Maintenance Log'!$C$9:$C$108,$A78,'Maintenance Log'!$B$9:$B$108,"&gt;="&amp;'Settings'!$B$4,'Maintenance Log'!$B$9:$B$108,"&lt;="&amp;'Settings'!$B$5),""))</f>
        <v/>
      </c>
      <c r="Y78" s="12">
        <f>IF($A78="","",IF(TEXTJOIN(", ",TRUE,IF(COUNTIF('Vehicles'!$A$9:$A$108,$A78)&gt;1,"Duplicate Unit ID",""),IF($F78="","Missing vehicle type",""),IF($I78="","Missing tracking-start odometer",""),IF($J78="","Missing current odometer",""),IF(AND($I78&lt;&gt;"",$J78&lt;&gt;"",$J78&lt;$I78),"Current odometer below tracking-start odometer",""),IF(AND($B78="Active",OR($N78="",$O78="")),"Active vehicle with no applied PM interval",""),IF(AND($G78&lt;&gt;"",LEN($G78)&lt;&gt;17),"VIN present but not 17 characters",""))="","OK","Review: "&amp;TEXTJOIN(", ",TRUE,IF(COUNTIF('Vehicles'!$A$9:$A$108,$A78)&gt;1,"Duplicate Unit ID",""),IF($F78="","Missing vehicle type",""),IF($I78="","Missing tracking-start odometer",""),IF($J78="","Missing current odometer",""),IF(AND($I78&lt;&gt;"",$J78&lt;&gt;"",$J78&lt;$I78),"Current odometer below tracking-start odometer",""),IF(AND($B78="Active",OR($N78="",$O78="")),"Active vehicle with no applied PM interval",""),IF(AND($G78&lt;&gt;"",LEN($G78)&lt;&gt;17),"VIN present but not 17 characters",""))))</f>
        <v/>
      </c>
    </row>
    <row r="79">
      <c r="A79" s="25" t="n"/>
      <c r="B79" s="25" t="n"/>
      <c r="C79" s="32" t="n"/>
      <c r="D79" s="25" t="n"/>
      <c r="E79" s="25" t="n"/>
      <c r="F79" s="25" t="n"/>
      <c r="G79" s="25" t="n"/>
      <c r="H79" s="25" t="n"/>
      <c r="I79" s="27" t="n"/>
      <c r="J79" s="27" t="n"/>
      <c r="K79" s="25" t="n"/>
      <c r="L79" s="27" t="n"/>
      <c r="M79" s="32" t="n"/>
      <c r="N79" s="30">
        <f>IF($A79="","",IF($L79&lt;&gt;"",$L79,IFERROR(INDEX('Settings'!$E$5:$E$8,MATCH($F79,'Settings'!$D$5:$D$8,0)),"")))</f>
        <v/>
      </c>
      <c r="O79" s="13">
        <f>IF($A79="","",IF($M79&lt;&gt;"",$M79,IFERROR(INDEX('Settings'!$F$5:$F$8,MATCH($F79,'Settings'!$D$5:$D$8,0)),"")))</f>
        <v/>
      </c>
      <c r="P79" s="33">
        <f>IF($A79="","",IF(COUNTIFS('Maintenance Log'!$C$9:$C$108,$A79,'Maintenance Log'!$F$9:$F$108,"Preventive Maintenance")=0,"",IFERROR(MAXIFS('Maintenance Log'!$B$9:$B$108,'Maintenance Log'!$C$9:$C$108,$A79,'Maintenance Log'!$F$9:$F$108,"Preventive Maintenance"),"")))</f>
        <v/>
      </c>
      <c r="Q79" s="30">
        <f>IF($A79="","",IF(COUNTIFS('Maintenance Log'!$C$9:$C$108,$A79,'Maintenance Log'!$F$9:$F$108,"Preventive Maintenance")=0,"",IFERROR(MAXIFS('Maintenance Log'!$E$9:$E$108,'Maintenance Log'!$C$9:$C$108,$A79,'Maintenance Log'!$F$9:$F$108,"Preventive Maintenance"),"")))</f>
        <v/>
      </c>
      <c r="R79" s="33">
        <f>IFERROR(IF($P79="","",EDATE($P79,$O79)),"")</f>
        <v/>
      </c>
      <c r="S79" s="30">
        <f>IFERROR(IF($Q79="","",$Q79+$N79),"")</f>
        <v/>
      </c>
      <c r="T79" s="30">
        <f>IFERROR(IF($S79="","",$S79-$J79),"")</f>
        <v/>
      </c>
      <c r="U79" s="13">
        <f>IFERROR(IF($R79="","",$R79-TODAY()),"")</f>
        <v/>
      </c>
      <c r="V79" s="12">
        <f>IF($A79="","",IF($B79&lt;&gt;"Active","Not Active",IF(OR($P79="",$Q79=""),"No PM History",IF(OR($T79&lt;=0,$U79&lt;=0),"Overdue",IF(OR($T79&lt;='Settings'!$B$8,$U79&lt;='Settings'!$B$9),"Due Soon","Current")))))</f>
        <v/>
      </c>
      <c r="W79" s="14">
        <f>IF($A79="","",IFERROR(SUMIFS('Maintenance Log'!$R$9:$R$108,'Maintenance Log'!$C$9:$C$108,$A79,'Maintenance Log'!$B$9:$B$108,"&gt;="&amp;'Settings'!$B$4,'Maintenance Log'!$B$9:$B$108,"&lt;="&amp;'Settings'!$B$5),0))</f>
        <v/>
      </c>
      <c r="X79" s="31">
        <f>IF($A79="","",IFERROR($W79/SUMIFS('Maintenance Log'!$T$9:$T$108,'Maintenance Log'!$C$9:$C$108,$A79,'Maintenance Log'!$B$9:$B$108,"&gt;="&amp;'Settings'!$B$4,'Maintenance Log'!$B$9:$B$108,"&lt;="&amp;'Settings'!$B$5),""))</f>
        <v/>
      </c>
      <c r="Y79" s="12">
        <f>IF($A79="","",IF(TEXTJOIN(", ",TRUE,IF(COUNTIF('Vehicles'!$A$9:$A$108,$A79)&gt;1,"Duplicate Unit ID",""),IF($F79="","Missing vehicle type",""),IF($I79="","Missing tracking-start odometer",""),IF($J79="","Missing current odometer",""),IF(AND($I79&lt;&gt;"",$J79&lt;&gt;"",$J79&lt;$I79),"Current odometer below tracking-start odometer",""),IF(AND($B79="Active",OR($N79="",$O79="")),"Active vehicle with no applied PM interval",""),IF(AND($G79&lt;&gt;"",LEN($G79)&lt;&gt;17),"VIN present but not 17 characters",""))="","OK","Review: "&amp;TEXTJOIN(", ",TRUE,IF(COUNTIF('Vehicles'!$A$9:$A$108,$A79)&gt;1,"Duplicate Unit ID",""),IF($F79="","Missing vehicle type",""),IF($I79="","Missing tracking-start odometer",""),IF($J79="","Missing current odometer",""),IF(AND($I79&lt;&gt;"",$J79&lt;&gt;"",$J79&lt;$I79),"Current odometer below tracking-start odometer",""),IF(AND($B79="Active",OR($N79="",$O79="")),"Active vehicle with no applied PM interval",""),IF(AND($G79&lt;&gt;"",LEN($G79)&lt;&gt;17),"VIN present but not 17 characters",""))))</f>
        <v/>
      </c>
    </row>
    <row r="80">
      <c r="A80" s="25" t="n"/>
      <c r="B80" s="25" t="n"/>
      <c r="C80" s="32" t="n"/>
      <c r="D80" s="25" t="n"/>
      <c r="E80" s="25" t="n"/>
      <c r="F80" s="25" t="n"/>
      <c r="G80" s="25" t="n"/>
      <c r="H80" s="25" t="n"/>
      <c r="I80" s="27" t="n"/>
      <c r="J80" s="27" t="n"/>
      <c r="K80" s="25" t="n"/>
      <c r="L80" s="27" t="n"/>
      <c r="M80" s="32" t="n"/>
      <c r="N80" s="30">
        <f>IF($A80="","",IF($L80&lt;&gt;"",$L80,IFERROR(INDEX('Settings'!$E$5:$E$8,MATCH($F80,'Settings'!$D$5:$D$8,0)),"")))</f>
        <v/>
      </c>
      <c r="O80" s="13">
        <f>IF($A80="","",IF($M80&lt;&gt;"",$M80,IFERROR(INDEX('Settings'!$F$5:$F$8,MATCH($F80,'Settings'!$D$5:$D$8,0)),"")))</f>
        <v/>
      </c>
      <c r="P80" s="33">
        <f>IF($A80="","",IF(COUNTIFS('Maintenance Log'!$C$9:$C$108,$A80,'Maintenance Log'!$F$9:$F$108,"Preventive Maintenance")=0,"",IFERROR(MAXIFS('Maintenance Log'!$B$9:$B$108,'Maintenance Log'!$C$9:$C$108,$A80,'Maintenance Log'!$F$9:$F$108,"Preventive Maintenance"),"")))</f>
        <v/>
      </c>
      <c r="Q80" s="30">
        <f>IF($A80="","",IF(COUNTIFS('Maintenance Log'!$C$9:$C$108,$A80,'Maintenance Log'!$F$9:$F$108,"Preventive Maintenance")=0,"",IFERROR(MAXIFS('Maintenance Log'!$E$9:$E$108,'Maintenance Log'!$C$9:$C$108,$A80,'Maintenance Log'!$F$9:$F$108,"Preventive Maintenance"),"")))</f>
        <v/>
      </c>
      <c r="R80" s="33">
        <f>IFERROR(IF($P80="","",EDATE($P80,$O80)),"")</f>
        <v/>
      </c>
      <c r="S80" s="30">
        <f>IFERROR(IF($Q80="","",$Q80+$N80),"")</f>
        <v/>
      </c>
      <c r="T80" s="30">
        <f>IFERROR(IF($S80="","",$S80-$J80),"")</f>
        <v/>
      </c>
      <c r="U80" s="13">
        <f>IFERROR(IF($R80="","",$R80-TODAY()),"")</f>
        <v/>
      </c>
      <c r="V80" s="12">
        <f>IF($A80="","",IF($B80&lt;&gt;"Active","Not Active",IF(OR($P80="",$Q80=""),"No PM History",IF(OR($T80&lt;=0,$U80&lt;=0),"Overdue",IF(OR($T80&lt;='Settings'!$B$8,$U80&lt;='Settings'!$B$9),"Due Soon","Current")))))</f>
        <v/>
      </c>
      <c r="W80" s="14">
        <f>IF($A80="","",IFERROR(SUMIFS('Maintenance Log'!$R$9:$R$108,'Maintenance Log'!$C$9:$C$108,$A80,'Maintenance Log'!$B$9:$B$108,"&gt;="&amp;'Settings'!$B$4,'Maintenance Log'!$B$9:$B$108,"&lt;="&amp;'Settings'!$B$5),0))</f>
        <v/>
      </c>
      <c r="X80" s="31">
        <f>IF($A80="","",IFERROR($W80/SUMIFS('Maintenance Log'!$T$9:$T$108,'Maintenance Log'!$C$9:$C$108,$A80,'Maintenance Log'!$B$9:$B$108,"&gt;="&amp;'Settings'!$B$4,'Maintenance Log'!$B$9:$B$108,"&lt;="&amp;'Settings'!$B$5),""))</f>
        <v/>
      </c>
      <c r="Y80" s="12">
        <f>IF($A80="","",IF(TEXTJOIN(", ",TRUE,IF(COUNTIF('Vehicles'!$A$9:$A$108,$A80)&gt;1,"Duplicate Unit ID",""),IF($F80="","Missing vehicle type",""),IF($I80="","Missing tracking-start odometer",""),IF($J80="","Missing current odometer",""),IF(AND($I80&lt;&gt;"",$J80&lt;&gt;"",$J80&lt;$I80),"Current odometer below tracking-start odometer",""),IF(AND($B80="Active",OR($N80="",$O80="")),"Active vehicle with no applied PM interval",""),IF(AND($G80&lt;&gt;"",LEN($G80)&lt;&gt;17),"VIN present but not 17 characters",""))="","OK","Review: "&amp;TEXTJOIN(", ",TRUE,IF(COUNTIF('Vehicles'!$A$9:$A$108,$A80)&gt;1,"Duplicate Unit ID",""),IF($F80="","Missing vehicle type",""),IF($I80="","Missing tracking-start odometer",""),IF($J80="","Missing current odometer",""),IF(AND($I80&lt;&gt;"",$J80&lt;&gt;"",$J80&lt;$I80),"Current odometer below tracking-start odometer",""),IF(AND($B80="Active",OR($N80="",$O80="")),"Active vehicle with no applied PM interval",""),IF(AND($G80&lt;&gt;"",LEN($G80)&lt;&gt;17),"VIN present but not 17 characters",""))))</f>
        <v/>
      </c>
    </row>
    <row r="81">
      <c r="A81" s="25" t="n"/>
      <c r="B81" s="25" t="n"/>
      <c r="C81" s="32" t="n"/>
      <c r="D81" s="25" t="n"/>
      <c r="E81" s="25" t="n"/>
      <c r="F81" s="25" t="n"/>
      <c r="G81" s="25" t="n"/>
      <c r="H81" s="25" t="n"/>
      <c r="I81" s="27" t="n"/>
      <c r="J81" s="27" t="n"/>
      <c r="K81" s="25" t="n"/>
      <c r="L81" s="27" t="n"/>
      <c r="M81" s="32" t="n"/>
      <c r="N81" s="30">
        <f>IF($A81="","",IF($L81&lt;&gt;"",$L81,IFERROR(INDEX('Settings'!$E$5:$E$8,MATCH($F81,'Settings'!$D$5:$D$8,0)),"")))</f>
        <v/>
      </c>
      <c r="O81" s="13">
        <f>IF($A81="","",IF($M81&lt;&gt;"",$M81,IFERROR(INDEX('Settings'!$F$5:$F$8,MATCH($F81,'Settings'!$D$5:$D$8,0)),"")))</f>
        <v/>
      </c>
      <c r="P81" s="33">
        <f>IF($A81="","",IF(COUNTIFS('Maintenance Log'!$C$9:$C$108,$A81,'Maintenance Log'!$F$9:$F$108,"Preventive Maintenance")=0,"",IFERROR(MAXIFS('Maintenance Log'!$B$9:$B$108,'Maintenance Log'!$C$9:$C$108,$A81,'Maintenance Log'!$F$9:$F$108,"Preventive Maintenance"),"")))</f>
        <v/>
      </c>
      <c r="Q81" s="30">
        <f>IF($A81="","",IF(COUNTIFS('Maintenance Log'!$C$9:$C$108,$A81,'Maintenance Log'!$F$9:$F$108,"Preventive Maintenance")=0,"",IFERROR(MAXIFS('Maintenance Log'!$E$9:$E$108,'Maintenance Log'!$C$9:$C$108,$A81,'Maintenance Log'!$F$9:$F$108,"Preventive Maintenance"),"")))</f>
        <v/>
      </c>
      <c r="R81" s="33">
        <f>IFERROR(IF($P81="","",EDATE($P81,$O81)),"")</f>
        <v/>
      </c>
      <c r="S81" s="30">
        <f>IFERROR(IF($Q81="","",$Q81+$N81),"")</f>
        <v/>
      </c>
      <c r="T81" s="30">
        <f>IFERROR(IF($S81="","",$S81-$J81),"")</f>
        <v/>
      </c>
      <c r="U81" s="13">
        <f>IFERROR(IF($R81="","",$R81-TODAY()),"")</f>
        <v/>
      </c>
      <c r="V81" s="12">
        <f>IF($A81="","",IF($B81&lt;&gt;"Active","Not Active",IF(OR($P81="",$Q81=""),"No PM History",IF(OR($T81&lt;=0,$U81&lt;=0),"Overdue",IF(OR($T81&lt;='Settings'!$B$8,$U81&lt;='Settings'!$B$9),"Due Soon","Current")))))</f>
        <v/>
      </c>
      <c r="W81" s="14">
        <f>IF($A81="","",IFERROR(SUMIFS('Maintenance Log'!$R$9:$R$108,'Maintenance Log'!$C$9:$C$108,$A81,'Maintenance Log'!$B$9:$B$108,"&gt;="&amp;'Settings'!$B$4,'Maintenance Log'!$B$9:$B$108,"&lt;="&amp;'Settings'!$B$5),0))</f>
        <v/>
      </c>
      <c r="X81" s="31">
        <f>IF($A81="","",IFERROR($W81/SUMIFS('Maintenance Log'!$T$9:$T$108,'Maintenance Log'!$C$9:$C$108,$A81,'Maintenance Log'!$B$9:$B$108,"&gt;="&amp;'Settings'!$B$4,'Maintenance Log'!$B$9:$B$108,"&lt;="&amp;'Settings'!$B$5),""))</f>
        <v/>
      </c>
      <c r="Y81" s="12">
        <f>IF($A81="","",IF(TEXTJOIN(", ",TRUE,IF(COUNTIF('Vehicles'!$A$9:$A$108,$A81)&gt;1,"Duplicate Unit ID",""),IF($F81="","Missing vehicle type",""),IF($I81="","Missing tracking-start odometer",""),IF($J81="","Missing current odometer",""),IF(AND($I81&lt;&gt;"",$J81&lt;&gt;"",$J81&lt;$I81),"Current odometer below tracking-start odometer",""),IF(AND($B81="Active",OR($N81="",$O81="")),"Active vehicle with no applied PM interval",""),IF(AND($G81&lt;&gt;"",LEN($G81)&lt;&gt;17),"VIN present but not 17 characters",""))="","OK","Review: "&amp;TEXTJOIN(", ",TRUE,IF(COUNTIF('Vehicles'!$A$9:$A$108,$A81)&gt;1,"Duplicate Unit ID",""),IF($F81="","Missing vehicle type",""),IF($I81="","Missing tracking-start odometer",""),IF($J81="","Missing current odometer",""),IF(AND($I81&lt;&gt;"",$J81&lt;&gt;"",$J81&lt;$I81),"Current odometer below tracking-start odometer",""),IF(AND($B81="Active",OR($N81="",$O81="")),"Active vehicle with no applied PM interval",""),IF(AND($G81&lt;&gt;"",LEN($G81)&lt;&gt;17),"VIN present but not 17 characters",""))))</f>
        <v/>
      </c>
    </row>
    <row r="82">
      <c r="A82" s="25" t="n"/>
      <c r="B82" s="25" t="n"/>
      <c r="C82" s="32" t="n"/>
      <c r="D82" s="25" t="n"/>
      <c r="E82" s="25" t="n"/>
      <c r="F82" s="25" t="n"/>
      <c r="G82" s="25" t="n"/>
      <c r="H82" s="25" t="n"/>
      <c r="I82" s="27" t="n"/>
      <c r="J82" s="27" t="n"/>
      <c r="K82" s="25" t="n"/>
      <c r="L82" s="27" t="n"/>
      <c r="M82" s="32" t="n"/>
      <c r="N82" s="30">
        <f>IF($A82="","",IF($L82&lt;&gt;"",$L82,IFERROR(INDEX('Settings'!$E$5:$E$8,MATCH($F82,'Settings'!$D$5:$D$8,0)),"")))</f>
        <v/>
      </c>
      <c r="O82" s="13">
        <f>IF($A82="","",IF($M82&lt;&gt;"",$M82,IFERROR(INDEX('Settings'!$F$5:$F$8,MATCH($F82,'Settings'!$D$5:$D$8,0)),"")))</f>
        <v/>
      </c>
      <c r="P82" s="33">
        <f>IF($A82="","",IF(COUNTIFS('Maintenance Log'!$C$9:$C$108,$A82,'Maintenance Log'!$F$9:$F$108,"Preventive Maintenance")=0,"",IFERROR(MAXIFS('Maintenance Log'!$B$9:$B$108,'Maintenance Log'!$C$9:$C$108,$A82,'Maintenance Log'!$F$9:$F$108,"Preventive Maintenance"),"")))</f>
        <v/>
      </c>
      <c r="Q82" s="30">
        <f>IF($A82="","",IF(COUNTIFS('Maintenance Log'!$C$9:$C$108,$A82,'Maintenance Log'!$F$9:$F$108,"Preventive Maintenance")=0,"",IFERROR(MAXIFS('Maintenance Log'!$E$9:$E$108,'Maintenance Log'!$C$9:$C$108,$A82,'Maintenance Log'!$F$9:$F$108,"Preventive Maintenance"),"")))</f>
        <v/>
      </c>
      <c r="R82" s="33">
        <f>IFERROR(IF($P82="","",EDATE($P82,$O82)),"")</f>
        <v/>
      </c>
      <c r="S82" s="30">
        <f>IFERROR(IF($Q82="","",$Q82+$N82),"")</f>
        <v/>
      </c>
      <c r="T82" s="30">
        <f>IFERROR(IF($S82="","",$S82-$J82),"")</f>
        <v/>
      </c>
      <c r="U82" s="13">
        <f>IFERROR(IF($R82="","",$R82-TODAY()),"")</f>
        <v/>
      </c>
      <c r="V82" s="12">
        <f>IF($A82="","",IF($B82&lt;&gt;"Active","Not Active",IF(OR($P82="",$Q82=""),"No PM History",IF(OR($T82&lt;=0,$U82&lt;=0),"Overdue",IF(OR($T82&lt;='Settings'!$B$8,$U82&lt;='Settings'!$B$9),"Due Soon","Current")))))</f>
        <v/>
      </c>
      <c r="W82" s="14">
        <f>IF($A82="","",IFERROR(SUMIFS('Maintenance Log'!$R$9:$R$108,'Maintenance Log'!$C$9:$C$108,$A82,'Maintenance Log'!$B$9:$B$108,"&gt;="&amp;'Settings'!$B$4,'Maintenance Log'!$B$9:$B$108,"&lt;="&amp;'Settings'!$B$5),0))</f>
        <v/>
      </c>
      <c r="X82" s="31">
        <f>IF($A82="","",IFERROR($W82/SUMIFS('Maintenance Log'!$T$9:$T$108,'Maintenance Log'!$C$9:$C$108,$A82,'Maintenance Log'!$B$9:$B$108,"&gt;="&amp;'Settings'!$B$4,'Maintenance Log'!$B$9:$B$108,"&lt;="&amp;'Settings'!$B$5),""))</f>
        <v/>
      </c>
      <c r="Y82" s="12">
        <f>IF($A82="","",IF(TEXTJOIN(", ",TRUE,IF(COUNTIF('Vehicles'!$A$9:$A$108,$A82)&gt;1,"Duplicate Unit ID",""),IF($F82="","Missing vehicle type",""),IF($I82="","Missing tracking-start odometer",""),IF($J82="","Missing current odometer",""),IF(AND($I82&lt;&gt;"",$J82&lt;&gt;"",$J82&lt;$I82),"Current odometer below tracking-start odometer",""),IF(AND($B82="Active",OR($N82="",$O82="")),"Active vehicle with no applied PM interval",""),IF(AND($G82&lt;&gt;"",LEN($G82)&lt;&gt;17),"VIN present but not 17 characters",""))="","OK","Review: "&amp;TEXTJOIN(", ",TRUE,IF(COUNTIF('Vehicles'!$A$9:$A$108,$A82)&gt;1,"Duplicate Unit ID",""),IF($F82="","Missing vehicle type",""),IF($I82="","Missing tracking-start odometer",""),IF($J82="","Missing current odometer",""),IF(AND($I82&lt;&gt;"",$J82&lt;&gt;"",$J82&lt;$I82),"Current odometer below tracking-start odometer",""),IF(AND($B82="Active",OR($N82="",$O82="")),"Active vehicle with no applied PM interval",""),IF(AND($G82&lt;&gt;"",LEN($G82)&lt;&gt;17),"VIN present but not 17 characters",""))))</f>
        <v/>
      </c>
    </row>
    <row r="83">
      <c r="A83" s="25" t="n"/>
      <c r="B83" s="25" t="n"/>
      <c r="C83" s="32" t="n"/>
      <c r="D83" s="25" t="n"/>
      <c r="E83" s="25" t="n"/>
      <c r="F83" s="25" t="n"/>
      <c r="G83" s="25" t="n"/>
      <c r="H83" s="25" t="n"/>
      <c r="I83" s="27" t="n"/>
      <c r="J83" s="27" t="n"/>
      <c r="K83" s="25" t="n"/>
      <c r="L83" s="27" t="n"/>
      <c r="M83" s="32" t="n"/>
      <c r="N83" s="30">
        <f>IF($A83="","",IF($L83&lt;&gt;"",$L83,IFERROR(INDEX('Settings'!$E$5:$E$8,MATCH($F83,'Settings'!$D$5:$D$8,0)),"")))</f>
        <v/>
      </c>
      <c r="O83" s="13">
        <f>IF($A83="","",IF($M83&lt;&gt;"",$M83,IFERROR(INDEX('Settings'!$F$5:$F$8,MATCH($F83,'Settings'!$D$5:$D$8,0)),"")))</f>
        <v/>
      </c>
      <c r="P83" s="33">
        <f>IF($A83="","",IF(COUNTIFS('Maintenance Log'!$C$9:$C$108,$A83,'Maintenance Log'!$F$9:$F$108,"Preventive Maintenance")=0,"",IFERROR(MAXIFS('Maintenance Log'!$B$9:$B$108,'Maintenance Log'!$C$9:$C$108,$A83,'Maintenance Log'!$F$9:$F$108,"Preventive Maintenance"),"")))</f>
        <v/>
      </c>
      <c r="Q83" s="30">
        <f>IF($A83="","",IF(COUNTIFS('Maintenance Log'!$C$9:$C$108,$A83,'Maintenance Log'!$F$9:$F$108,"Preventive Maintenance")=0,"",IFERROR(MAXIFS('Maintenance Log'!$E$9:$E$108,'Maintenance Log'!$C$9:$C$108,$A83,'Maintenance Log'!$F$9:$F$108,"Preventive Maintenance"),"")))</f>
        <v/>
      </c>
      <c r="R83" s="33">
        <f>IFERROR(IF($P83="","",EDATE($P83,$O83)),"")</f>
        <v/>
      </c>
      <c r="S83" s="30">
        <f>IFERROR(IF($Q83="","",$Q83+$N83),"")</f>
        <v/>
      </c>
      <c r="T83" s="30">
        <f>IFERROR(IF($S83="","",$S83-$J83),"")</f>
        <v/>
      </c>
      <c r="U83" s="13">
        <f>IFERROR(IF($R83="","",$R83-TODAY()),"")</f>
        <v/>
      </c>
      <c r="V83" s="12">
        <f>IF($A83="","",IF($B83&lt;&gt;"Active","Not Active",IF(OR($P83="",$Q83=""),"No PM History",IF(OR($T83&lt;=0,$U83&lt;=0),"Overdue",IF(OR($T83&lt;='Settings'!$B$8,$U83&lt;='Settings'!$B$9),"Due Soon","Current")))))</f>
        <v/>
      </c>
      <c r="W83" s="14">
        <f>IF($A83="","",IFERROR(SUMIFS('Maintenance Log'!$R$9:$R$108,'Maintenance Log'!$C$9:$C$108,$A83,'Maintenance Log'!$B$9:$B$108,"&gt;="&amp;'Settings'!$B$4,'Maintenance Log'!$B$9:$B$108,"&lt;="&amp;'Settings'!$B$5),0))</f>
        <v/>
      </c>
      <c r="X83" s="31">
        <f>IF($A83="","",IFERROR($W83/SUMIFS('Maintenance Log'!$T$9:$T$108,'Maintenance Log'!$C$9:$C$108,$A83,'Maintenance Log'!$B$9:$B$108,"&gt;="&amp;'Settings'!$B$4,'Maintenance Log'!$B$9:$B$108,"&lt;="&amp;'Settings'!$B$5),""))</f>
        <v/>
      </c>
      <c r="Y83" s="12">
        <f>IF($A83="","",IF(TEXTJOIN(", ",TRUE,IF(COUNTIF('Vehicles'!$A$9:$A$108,$A83)&gt;1,"Duplicate Unit ID",""),IF($F83="","Missing vehicle type",""),IF($I83="","Missing tracking-start odometer",""),IF($J83="","Missing current odometer",""),IF(AND($I83&lt;&gt;"",$J83&lt;&gt;"",$J83&lt;$I83),"Current odometer below tracking-start odometer",""),IF(AND($B83="Active",OR($N83="",$O83="")),"Active vehicle with no applied PM interval",""),IF(AND($G83&lt;&gt;"",LEN($G83)&lt;&gt;17),"VIN present but not 17 characters",""))="","OK","Review: "&amp;TEXTJOIN(", ",TRUE,IF(COUNTIF('Vehicles'!$A$9:$A$108,$A83)&gt;1,"Duplicate Unit ID",""),IF($F83="","Missing vehicle type",""),IF($I83="","Missing tracking-start odometer",""),IF($J83="","Missing current odometer",""),IF(AND($I83&lt;&gt;"",$J83&lt;&gt;"",$J83&lt;$I83),"Current odometer below tracking-start odometer",""),IF(AND($B83="Active",OR($N83="",$O83="")),"Active vehicle with no applied PM interval",""),IF(AND($G83&lt;&gt;"",LEN($G83)&lt;&gt;17),"VIN present but not 17 characters",""))))</f>
        <v/>
      </c>
    </row>
    <row r="84">
      <c r="A84" s="25" t="n"/>
      <c r="B84" s="25" t="n"/>
      <c r="C84" s="32" t="n"/>
      <c r="D84" s="25" t="n"/>
      <c r="E84" s="25" t="n"/>
      <c r="F84" s="25" t="n"/>
      <c r="G84" s="25" t="n"/>
      <c r="H84" s="25" t="n"/>
      <c r="I84" s="27" t="n"/>
      <c r="J84" s="27" t="n"/>
      <c r="K84" s="25" t="n"/>
      <c r="L84" s="27" t="n"/>
      <c r="M84" s="32" t="n"/>
      <c r="N84" s="30">
        <f>IF($A84="","",IF($L84&lt;&gt;"",$L84,IFERROR(INDEX('Settings'!$E$5:$E$8,MATCH($F84,'Settings'!$D$5:$D$8,0)),"")))</f>
        <v/>
      </c>
      <c r="O84" s="13">
        <f>IF($A84="","",IF($M84&lt;&gt;"",$M84,IFERROR(INDEX('Settings'!$F$5:$F$8,MATCH($F84,'Settings'!$D$5:$D$8,0)),"")))</f>
        <v/>
      </c>
      <c r="P84" s="33">
        <f>IF($A84="","",IF(COUNTIFS('Maintenance Log'!$C$9:$C$108,$A84,'Maintenance Log'!$F$9:$F$108,"Preventive Maintenance")=0,"",IFERROR(MAXIFS('Maintenance Log'!$B$9:$B$108,'Maintenance Log'!$C$9:$C$108,$A84,'Maintenance Log'!$F$9:$F$108,"Preventive Maintenance"),"")))</f>
        <v/>
      </c>
      <c r="Q84" s="30">
        <f>IF($A84="","",IF(COUNTIFS('Maintenance Log'!$C$9:$C$108,$A84,'Maintenance Log'!$F$9:$F$108,"Preventive Maintenance")=0,"",IFERROR(MAXIFS('Maintenance Log'!$E$9:$E$108,'Maintenance Log'!$C$9:$C$108,$A84,'Maintenance Log'!$F$9:$F$108,"Preventive Maintenance"),"")))</f>
        <v/>
      </c>
      <c r="R84" s="33">
        <f>IFERROR(IF($P84="","",EDATE($P84,$O84)),"")</f>
        <v/>
      </c>
      <c r="S84" s="30">
        <f>IFERROR(IF($Q84="","",$Q84+$N84),"")</f>
        <v/>
      </c>
      <c r="T84" s="30">
        <f>IFERROR(IF($S84="","",$S84-$J84),"")</f>
        <v/>
      </c>
      <c r="U84" s="13">
        <f>IFERROR(IF($R84="","",$R84-TODAY()),"")</f>
        <v/>
      </c>
      <c r="V84" s="12">
        <f>IF($A84="","",IF($B84&lt;&gt;"Active","Not Active",IF(OR($P84="",$Q84=""),"No PM History",IF(OR($T84&lt;=0,$U84&lt;=0),"Overdue",IF(OR($T84&lt;='Settings'!$B$8,$U84&lt;='Settings'!$B$9),"Due Soon","Current")))))</f>
        <v/>
      </c>
      <c r="W84" s="14">
        <f>IF($A84="","",IFERROR(SUMIFS('Maintenance Log'!$R$9:$R$108,'Maintenance Log'!$C$9:$C$108,$A84,'Maintenance Log'!$B$9:$B$108,"&gt;="&amp;'Settings'!$B$4,'Maintenance Log'!$B$9:$B$108,"&lt;="&amp;'Settings'!$B$5),0))</f>
        <v/>
      </c>
      <c r="X84" s="31">
        <f>IF($A84="","",IFERROR($W84/SUMIFS('Maintenance Log'!$T$9:$T$108,'Maintenance Log'!$C$9:$C$108,$A84,'Maintenance Log'!$B$9:$B$108,"&gt;="&amp;'Settings'!$B$4,'Maintenance Log'!$B$9:$B$108,"&lt;="&amp;'Settings'!$B$5),""))</f>
        <v/>
      </c>
      <c r="Y84" s="12">
        <f>IF($A84="","",IF(TEXTJOIN(", ",TRUE,IF(COUNTIF('Vehicles'!$A$9:$A$108,$A84)&gt;1,"Duplicate Unit ID",""),IF($F84="","Missing vehicle type",""),IF($I84="","Missing tracking-start odometer",""),IF($J84="","Missing current odometer",""),IF(AND($I84&lt;&gt;"",$J84&lt;&gt;"",$J84&lt;$I84),"Current odometer below tracking-start odometer",""),IF(AND($B84="Active",OR($N84="",$O84="")),"Active vehicle with no applied PM interval",""),IF(AND($G84&lt;&gt;"",LEN($G84)&lt;&gt;17),"VIN present but not 17 characters",""))="","OK","Review: "&amp;TEXTJOIN(", ",TRUE,IF(COUNTIF('Vehicles'!$A$9:$A$108,$A84)&gt;1,"Duplicate Unit ID",""),IF($F84="","Missing vehicle type",""),IF($I84="","Missing tracking-start odometer",""),IF($J84="","Missing current odometer",""),IF(AND($I84&lt;&gt;"",$J84&lt;&gt;"",$J84&lt;$I84),"Current odometer below tracking-start odometer",""),IF(AND($B84="Active",OR($N84="",$O84="")),"Active vehicle with no applied PM interval",""),IF(AND($G84&lt;&gt;"",LEN($G84)&lt;&gt;17),"VIN present but not 17 characters",""))))</f>
        <v/>
      </c>
    </row>
    <row r="85">
      <c r="A85" s="25" t="n"/>
      <c r="B85" s="25" t="n"/>
      <c r="C85" s="32" t="n"/>
      <c r="D85" s="25" t="n"/>
      <c r="E85" s="25" t="n"/>
      <c r="F85" s="25" t="n"/>
      <c r="G85" s="25" t="n"/>
      <c r="H85" s="25" t="n"/>
      <c r="I85" s="27" t="n"/>
      <c r="J85" s="27" t="n"/>
      <c r="K85" s="25" t="n"/>
      <c r="L85" s="27" t="n"/>
      <c r="M85" s="32" t="n"/>
      <c r="N85" s="30">
        <f>IF($A85="","",IF($L85&lt;&gt;"",$L85,IFERROR(INDEX('Settings'!$E$5:$E$8,MATCH($F85,'Settings'!$D$5:$D$8,0)),"")))</f>
        <v/>
      </c>
      <c r="O85" s="13">
        <f>IF($A85="","",IF($M85&lt;&gt;"",$M85,IFERROR(INDEX('Settings'!$F$5:$F$8,MATCH($F85,'Settings'!$D$5:$D$8,0)),"")))</f>
        <v/>
      </c>
      <c r="P85" s="33">
        <f>IF($A85="","",IF(COUNTIFS('Maintenance Log'!$C$9:$C$108,$A85,'Maintenance Log'!$F$9:$F$108,"Preventive Maintenance")=0,"",IFERROR(MAXIFS('Maintenance Log'!$B$9:$B$108,'Maintenance Log'!$C$9:$C$108,$A85,'Maintenance Log'!$F$9:$F$108,"Preventive Maintenance"),"")))</f>
        <v/>
      </c>
      <c r="Q85" s="30">
        <f>IF($A85="","",IF(COUNTIFS('Maintenance Log'!$C$9:$C$108,$A85,'Maintenance Log'!$F$9:$F$108,"Preventive Maintenance")=0,"",IFERROR(MAXIFS('Maintenance Log'!$E$9:$E$108,'Maintenance Log'!$C$9:$C$108,$A85,'Maintenance Log'!$F$9:$F$108,"Preventive Maintenance"),"")))</f>
        <v/>
      </c>
      <c r="R85" s="33">
        <f>IFERROR(IF($P85="","",EDATE($P85,$O85)),"")</f>
        <v/>
      </c>
      <c r="S85" s="30">
        <f>IFERROR(IF($Q85="","",$Q85+$N85),"")</f>
        <v/>
      </c>
      <c r="T85" s="30">
        <f>IFERROR(IF($S85="","",$S85-$J85),"")</f>
        <v/>
      </c>
      <c r="U85" s="13">
        <f>IFERROR(IF($R85="","",$R85-TODAY()),"")</f>
        <v/>
      </c>
      <c r="V85" s="12">
        <f>IF($A85="","",IF($B85&lt;&gt;"Active","Not Active",IF(OR($P85="",$Q85=""),"No PM History",IF(OR($T85&lt;=0,$U85&lt;=0),"Overdue",IF(OR($T85&lt;='Settings'!$B$8,$U85&lt;='Settings'!$B$9),"Due Soon","Current")))))</f>
        <v/>
      </c>
      <c r="W85" s="14">
        <f>IF($A85="","",IFERROR(SUMIFS('Maintenance Log'!$R$9:$R$108,'Maintenance Log'!$C$9:$C$108,$A85,'Maintenance Log'!$B$9:$B$108,"&gt;="&amp;'Settings'!$B$4,'Maintenance Log'!$B$9:$B$108,"&lt;="&amp;'Settings'!$B$5),0))</f>
        <v/>
      </c>
      <c r="X85" s="31">
        <f>IF($A85="","",IFERROR($W85/SUMIFS('Maintenance Log'!$T$9:$T$108,'Maintenance Log'!$C$9:$C$108,$A85,'Maintenance Log'!$B$9:$B$108,"&gt;="&amp;'Settings'!$B$4,'Maintenance Log'!$B$9:$B$108,"&lt;="&amp;'Settings'!$B$5),""))</f>
        <v/>
      </c>
      <c r="Y85" s="12">
        <f>IF($A85="","",IF(TEXTJOIN(", ",TRUE,IF(COUNTIF('Vehicles'!$A$9:$A$108,$A85)&gt;1,"Duplicate Unit ID",""),IF($F85="","Missing vehicle type",""),IF($I85="","Missing tracking-start odometer",""),IF($J85="","Missing current odometer",""),IF(AND($I85&lt;&gt;"",$J85&lt;&gt;"",$J85&lt;$I85),"Current odometer below tracking-start odometer",""),IF(AND($B85="Active",OR($N85="",$O85="")),"Active vehicle with no applied PM interval",""),IF(AND($G85&lt;&gt;"",LEN($G85)&lt;&gt;17),"VIN present but not 17 characters",""))="","OK","Review: "&amp;TEXTJOIN(", ",TRUE,IF(COUNTIF('Vehicles'!$A$9:$A$108,$A85)&gt;1,"Duplicate Unit ID",""),IF($F85="","Missing vehicle type",""),IF($I85="","Missing tracking-start odometer",""),IF($J85="","Missing current odometer",""),IF(AND($I85&lt;&gt;"",$J85&lt;&gt;"",$J85&lt;$I85),"Current odometer below tracking-start odometer",""),IF(AND($B85="Active",OR($N85="",$O85="")),"Active vehicle with no applied PM interval",""),IF(AND($G85&lt;&gt;"",LEN($G85)&lt;&gt;17),"VIN present but not 17 characters",""))))</f>
        <v/>
      </c>
    </row>
    <row r="86">
      <c r="A86" s="25" t="n"/>
      <c r="B86" s="25" t="n"/>
      <c r="C86" s="32" t="n"/>
      <c r="D86" s="25" t="n"/>
      <c r="E86" s="25" t="n"/>
      <c r="F86" s="25" t="n"/>
      <c r="G86" s="25" t="n"/>
      <c r="H86" s="25" t="n"/>
      <c r="I86" s="27" t="n"/>
      <c r="J86" s="27" t="n"/>
      <c r="K86" s="25" t="n"/>
      <c r="L86" s="27" t="n"/>
      <c r="M86" s="32" t="n"/>
      <c r="N86" s="30">
        <f>IF($A86="","",IF($L86&lt;&gt;"",$L86,IFERROR(INDEX('Settings'!$E$5:$E$8,MATCH($F86,'Settings'!$D$5:$D$8,0)),"")))</f>
        <v/>
      </c>
      <c r="O86" s="13">
        <f>IF($A86="","",IF($M86&lt;&gt;"",$M86,IFERROR(INDEX('Settings'!$F$5:$F$8,MATCH($F86,'Settings'!$D$5:$D$8,0)),"")))</f>
        <v/>
      </c>
      <c r="P86" s="33">
        <f>IF($A86="","",IF(COUNTIFS('Maintenance Log'!$C$9:$C$108,$A86,'Maintenance Log'!$F$9:$F$108,"Preventive Maintenance")=0,"",IFERROR(MAXIFS('Maintenance Log'!$B$9:$B$108,'Maintenance Log'!$C$9:$C$108,$A86,'Maintenance Log'!$F$9:$F$108,"Preventive Maintenance"),"")))</f>
        <v/>
      </c>
      <c r="Q86" s="30">
        <f>IF($A86="","",IF(COUNTIFS('Maintenance Log'!$C$9:$C$108,$A86,'Maintenance Log'!$F$9:$F$108,"Preventive Maintenance")=0,"",IFERROR(MAXIFS('Maintenance Log'!$E$9:$E$108,'Maintenance Log'!$C$9:$C$108,$A86,'Maintenance Log'!$F$9:$F$108,"Preventive Maintenance"),"")))</f>
        <v/>
      </c>
      <c r="R86" s="33">
        <f>IFERROR(IF($P86="","",EDATE($P86,$O86)),"")</f>
        <v/>
      </c>
      <c r="S86" s="30">
        <f>IFERROR(IF($Q86="","",$Q86+$N86),"")</f>
        <v/>
      </c>
      <c r="T86" s="30">
        <f>IFERROR(IF($S86="","",$S86-$J86),"")</f>
        <v/>
      </c>
      <c r="U86" s="13">
        <f>IFERROR(IF($R86="","",$R86-TODAY()),"")</f>
        <v/>
      </c>
      <c r="V86" s="12">
        <f>IF($A86="","",IF($B86&lt;&gt;"Active","Not Active",IF(OR($P86="",$Q86=""),"No PM History",IF(OR($T86&lt;=0,$U86&lt;=0),"Overdue",IF(OR($T86&lt;='Settings'!$B$8,$U86&lt;='Settings'!$B$9),"Due Soon","Current")))))</f>
        <v/>
      </c>
      <c r="W86" s="14">
        <f>IF($A86="","",IFERROR(SUMIFS('Maintenance Log'!$R$9:$R$108,'Maintenance Log'!$C$9:$C$108,$A86,'Maintenance Log'!$B$9:$B$108,"&gt;="&amp;'Settings'!$B$4,'Maintenance Log'!$B$9:$B$108,"&lt;="&amp;'Settings'!$B$5),0))</f>
        <v/>
      </c>
      <c r="X86" s="31">
        <f>IF($A86="","",IFERROR($W86/SUMIFS('Maintenance Log'!$T$9:$T$108,'Maintenance Log'!$C$9:$C$108,$A86,'Maintenance Log'!$B$9:$B$108,"&gt;="&amp;'Settings'!$B$4,'Maintenance Log'!$B$9:$B$108,"&lt;="&amp;'Settings'!$B$5),""))</f>
        <v/>
      </c>
      <c r="Y86" s="12">
        <f>IF($A86="","",IF(TEXTJOIN(", ",TRUE,IF(COUNTIF('Vehicles'!$A$9:$A$108,$A86)&gt;1,"Duplicate Unit ID",""),IF($F86="","Missing vehicle type",""),IF($I86="","Missing tracking-start odometer",""),IF($J86="","Missing current odometer",""),IF(AND($I86&lt;&gt;"",$J86&lt;&gt;"",$J86&lt;$I86),"Current odometer below tracking-start odometer",""),IF(AND($B86="Active",OR($N86="",$O86="")),"Active vehicle with no applied PM interval",""),IF(AND($G86&lt;&gt;"",LEN($G86)&lt;&gt;17),"VIN present but not 17 characters",""))="","OK","Review: "&amp;TEXTJOIN(", ",TRUE,IF(COUNTIF('Vehicles'!$A$9:$A$108,$A86)&gt;1,"Duplicate Unit ID",""),IF($F86="","Missing vehicle type",""),IF($I86="","Missing tracking-start odometer",""),IF($J86="","Missing current odometer",""),IF(AND($I86&lt;&gt;"",$J86&lt;&gt;"",$J86&lt;$I86),"Current odometer below tracking-start odometer",""),IF(AND($B86="Active",OR($N86="",$O86="")),"Active vehicle with no applied PM interval",""),IF(AND($G86&lt;&gt;"",LEN($G86)&lt;&gt;17),"VIN present but not 17 characters",""))))</f>
        <v/>
      </c>
    </row>
    <row r="87">
      <c r="A87" s="25" t="n"/>
      <c r="B87" s="25" t="n"/>
      <c r="C87" s="32" t="n"/>
      <c r="D87" s="25" t="n"/>
      <c r="E87" s="25" t="n"/>
      <c r="F87" s="25" t="n"/>
      <c r="G87" s="25" t="n"/>
      <c r="H87" s="25" t="n"/>
      <c r="I87" s="27" t="n"/>
      <c r="J87" s="27" t="n"/>
      <c r="K87" s="25" t="n"/>
      <c r="L87" s="27" t="n"/>
      <c r="M87" s="32" t="n"/>
      <c r="N87" s="30">
        <f>IF($A87="","",IF($L87&lt;&gt;"",$L87,IFERROR(INDEX('Settings'!$E$5:$E$8,MATCH($F87,'Settings'!$D$5:$D$8,0)),"")))</f>
        <v/>
      </c>
      <c r="O87" s="13">
        <f>IF($A87="","",IF($M87&lt;&gt;"",$M87,IFERROR(INDEX('Settings'!$F$5:$F$8,MATCH($F87,'Settings'!$D$5:$D$8,0)),"")))</f>
        <v/>
      </c>
      <c r="P87" s="33">
        <f>IF($A87="","",IF(COUNTIFS('Maintenance Log'!$C$9:$C$108,$A87,'Maintenance Log'!$F$9:$F$108,"Preventive Maintenance")=0,"",IFERROR(MAXIFS('Maintenance Log'!$B$9:$B$108,'Maintenance Log'!$C$9:$C$108,$A87,'Maintenance Log'!$F$9:$F$108,"Preventive Maintenance"),"")))</f>
        <v/>
      </c>
      <c r="Q87" s="30">
        <f>IF($A87="","",IF(COUNTIFS('Maintenance Log'!$C$9:$C$108,$A87,'Maintenance Log'!$F$9:$F$108,"Preventive Maintenance")=0,"",IFERROR(MAXIFS('Maintenance Log'!$E$9:$E$108,'Maintenance Log'!$C$9:$C$108,$A87,'Maintenance Log'!$F$9:$F$108,"Preventive Maintenance"),"")))</f>
        <v/>
      </c>
      <c r="R87" s="33">
        <f>IFERROR(IF($P87="","",EDATE($P87,$O87)),"")</f>
        <v/>
      </c>
      <c r="S87" s="30">
        <f>IFERROR(IF($Q87="","",$Q87+$N87),"")</f>
        <v/>
      </c>
      <c r="T87" s="30">
        <f>IFERROR(IF($S87="","",$S87-$J87),"")</f>
        <v/>
      </c>
      <c r="U87" s="13">
        <f>IFERROR(IF($R87="","",$R87-TODAY()),"")</f>
        <v/>
      </c>
      <c r="V87" s="12">
        <f>IF($A87="","",IF($B87&lt;&gt;"Active","Not Active",IF(OR($P87="",$Q87=""),"No PM History",IF(OR($T87&lt;=0,$U87&lt;=0),"Overdue",IF(OR($T87&lt;='Settings'!$B$8,$U87&lt;='Settings'!$B$9),"Due Soon","Current")))))</f>
        <v/>
      </c>
      <c r="W87" s="14">
        <f>IF($A87="","",IFERROR(SUMIFS('Maintenance Log'!$R$9:$R$108,'Maintenance Log'!$C$9:$C$108,$A87,'Maintenance Log'!$B$9:$B$108,"&gt;="&amp;'Settings'!$B$4,'Maintenance Log'!$B$9:$B$108,"&lt;="&amp;'Settings'!$B$5),0))</f>
        <v/>
      </c>
      <c r="X87" s="31">
        <f>IF($A87="","",IFERROR($W87/SUMIFS('Maintenance Log'!$T$9:$T$108,'Maintenance Log'!$C$9:$C$108,$A87,'Maintenance Log'!$B$9:$B$108,"&gt;="&amp;'Settings'!$B$4,'Maintenance Log'!$B$9:$B$108,"&lt;="&amp;'Settings'!$B$5),""))</f>
        <v/>
      </c>
      <c r="Y87" s="12">
        <f>IF($A87="","",IF(TEXTJOIN(", ",TRUE,IF(COUNTIF('Vehicles'!$A$9:$A$108,$A87)&gt;1,"Duplicate Unit ID",""),IF($F87="","Missing vehicle type",""),IF($I87="","Missing tracking-start odometer",""),IF($J87="","Missing current odometer",""),IF(AND($I87&lt;&gt;"",$J87&lt;&gt;"",$J87&lt;$I87),"Current odometer below tracking-start odometer",""),IF(AND($B87="Active",OR($N87="",$O87="")),"Active vehicle with no applied PM interval",""),IF(AND($G87&lt;&gt;"",LEN($G87)&lt;&gt;17),"VIN present but not 17 characters",""))="","OK","Review: "&amp;TEXTJOIN(", ",TRUE,IF(COUNTIF('Vehicles'!$A$9:$A$108,$A87)&gt;1,"Duplicate Unit ID",""),IF($F87="","Missing vehicle type",""),IF($I87="","Missing tracking-start odometer",""),IF($J87="","Missing current odometer",""),IF(AND($I87&lt;&gt;"",$J87&lt;&gt;"",$J87&lt;$I87),"Current odometer below tracking-start odometer",""),IF(AND($B87="Active",OR($N87="",$O87="")),"Active vehicle with no applied PM interval",""),IF(AND($G87&lt;&gt;"",LEN($G87)&lt;&gt;17),"VIN present but not 17 characters",""))))</f>
        <v/>
      </c>
    </row>
    <row r="88">
      <c r="A88" s="25" t="n"/>
      <c r="B88" s="25" t="n"/>
      <c r="C88" s="32" t="n"/>
      <c r="D88" s="25" t="n"/>
      <c r="E88" s="25" t="n"/>
      <c r="F88" s="25" t="n"/>
      <c r="G88" s="25" t="n"/>
      <c r="H88" s="25" t="n"/>
      <c r="I88" s="27" t="n"/>
      <c r="J88" s="27" t="n"/>
      <c r="K88" s="25" t="n"/>
      <c r="L88" s="27" t="n"/>
      <c r="M88" s="32" t="n"/>
      <c r="N88" s="30">
        <f>IF($A88="","",IF($L88&lt;&gt;"",$L88,IFERROR(INDEX('Settings'!$E$5:$E$8,MATCH($F88,'Settings'!$D$5:$D$8,0)),"")))</f>
        <v/>
      </c>
      <c r="O88" s="13">
        <f>IF($A88="","",IF($M88&lt;&gt;"",$M88,IFERROR(INDEX('Settings'!$F$5:$F$8,MATCH($F88,'Settings'!$D$5:$D$8,0)),"")))</f>
        <v/>
      </c>
      <c r="P88" s="33">
        <f>IF($A88="","",IF(COUNTIFS('Maintenance Log'!$C$9:$C$108,$A88,'Maintenance Log'!$F$9:$F$108,"Preventive Maintenance")=0,"",IFERROR(MAXIFS('Maintenance Log'!$B$9:$B$108,'Maintenance Log'!$C$9:$C$108,$A88,'Maintenance Log'!$F$9:$F$108,"Preventive Maintenance"),"")))</f>
        <v/>
      </c>
      <c r="Q88" s="30">
        <f>IF($A88="","",IF(COUNTIFS('Maintenance Log'!$C$9:$C$108,$A88,'Maintenance Log'!$F$9:$F$108,"Preventive Maintenance")=0,"",IFERROR(MAXIFS('Maintenance Log'!$E$9:$E$108,'Maintenance Log'!$C$9:$C$108,$A88,'Maintenance Log'!$F$9:$F$108,"Preventive Maintenance"),"")))</f>
        <v/>
      </c>
      <c r="R88" s="33">
        <f>IFERROR(IF($P88="","",EDATE($P88,$O88)),"")</f>
        <v/>
      </c>
      <c r="S88" s="30">
        <f>IFERROR(IF($Q88="","",$Q88+$N88),"")</f>
        <v/>
      </c>
      <c r="T88" s="30">
        <f>IFERROR(IF($S88="","",$S88-$J88),"")</f>
        <v/>
      </c>
      <c r="U88" s="13">
        <f>IFERROR(IF($R88="","",$R88-TODAY()),"")</f>
        <v/>
      </c>
      <c r="V88" s="12">
        <f>IF($A88="","",IF($B88&lt;&gt;"Active","Not Active",IF(OR($P88="",$Q88=""),"No PM History",IF(OR($T88&lt;=0,$U88&lt;=0),"Overdue",IF(OR($T88&lt;='Settings'!$B$8,$U88&lt;='Settings'!$B$9),"Due Soon","Current")))))</f>
        <v/>
      </c>
      <c r="W88" s="14">
        <f>IF($A88="","",IFERROR(SUMIFS('Maintenance Log'!$R$9:$R$108,'Maintenance Log'!$C$9:$C$108,$A88,'Maintenance Log'!$B$9:$B$108,"&gt;="&amp;'Settings'!$B$4,'Maintenance Log'!$B$9:$B$108,"&lt;="&amp;'Settings'!$B$5),0))</f>
        <v/>
      </c>
      <c r="X88" s="31">
        <f>IF($A88="","",IFERROR($W88/SUMIFS('Maintenance Log'!$T$9:$T$108,'Maintenance Log'!$C$9:$C$108,$A88,'Maintenance Log'!$B$9:$B$108,"&gt;="&amp;'Settings'!$B$4,'Maintenance Log'!$B$9:$B$108,"&lt;="&amp;'Settings'!$B$5),""))</f>
        <v/>
      </c>
      <c r="Y88" s="12">
        <f>IF($A88="","",IF(TEXTJOIN(", ",TRUE,IF(COUNTIF('Vehicles'!$A$9:$A$108,$A88)&gt;1,"Duplicate Unit ID",""),IF($F88="","Missing vehicle type",""),IF($I88="","Missing tracking-start odometer",""),IF($J88="","Missing current odometer",""),IF(AND($I88&lt;&gt;"",$J88&lt;&gt;"",$J88&lt;$I88),"Current odometer below tracking-start odometer",""),IF(AND($B88="Active",OR($N88="",$O88="")),"Active vehicle with no applied PM interval",""),IF(AND($G88&lt;&gt;"",LEN($G88)&lt;&gt;17),"VIN present but not 17 characters",""))="","OK","Review: "&amp;TEXTJOIN(", ",TRUE,IF(COUNTIF('Vehicles'!$A$9:$A$108,$A88)&gt;1,"Duplicate Unit ID",""),IF($F88="","Missing vehicle type",""),IF($I88="","Missing tracking-start odometer",""),IF($J88="","Missing current odometer",""),IF(AND($I88&lt;&gt;"",$J88&lt;&gt;"",$J88&lt;$I88),"Current odometer below tracking-start odometer",""),IF(AND($B88="Active",OR($N88="",$O88="")),"Active vehicle with no applied PM interval",""),IF(AND($G88&lt;&gt;"",LEN($G88)&lt;&gt;17),"VIN present but not 17 characters",""))))</f>
        <v/>
      </c>
    </row>
    <row r="89">
      <c r="A89" s="25" t="n"/>
      <c r="B89" s="25" t="n"/>
      <c r="C89" s="32" t="n"/>
      <c r="D89" s="25" t="n"/>
      <c r="E89" s="25" t="n"/>
      <c r="F89" s="25" t="n"/>
      <c r="G89" s="25" t="n"/>
      <c r="H89" s="25" t="n"/>
      <c r="I89" s="27" t="n"/>
      <c r="J89" s="27" t="n"/>
      <c r="K89" s="25" t="n"/>
      <c r="L89" s="27" t="n"/>
      <c r="M89" s="32" t="n"/>
      <c r="N89" s="30">
        <f>IF($A89="","",IF($L89&lt;&gt;"",$L89,IFERROR(INDEX('Settings'!$E$5:$E$8,MATCH($F89,'Settings'!$D$5:$D$8,0)),"")))</f>
        <v/>
      </c>
      <c r="O89" s="13">
        <f>IF($A89="","",IF($M89&lt;&gt;"",$M89,IFERROR(INDEX('Settings'!$F$5:$F$8,MATCH($F89,'Settings'!$D$5:$D$8,0)),"")))</f>
        <v/>
      </c>
      <c r="P89" s="33">
        <f>IF($A89="","",IF(COUNTIFS('Maintenance Log'!$C$9:$C$108,$A89,'Maintenance Log'!$F$9:$F$108,"Preventive Maintenance")=0,"",IFERROR(MAXIFS('Maintenance Log'!$B$9:$B$108,'Maintenance Log'!$C$9:$C$108,$A89,'Maintenance Log'!$F$9:$F$108,"Preventive Maintenance"),"")))</f>
        <v/>
      </c>
      <c r="Q89" s="30">
        <f>IF($A89="","",IF(COUNTIFS('Maintenance Log'!$C$9:$C$108,$A89,'Maintenance Log'!$F$9:$F$108,"Preventive Maintenance")=0,"",IFERROR(MAXIFS('Maintenance Log'!$E$9:$E$108,'Maintenance Log'!$C$9:$C$108,$A89,'Maintenance Log'!$F$9:$F$108,"Preventive Maintenance"),"")))</f>
        <v/>
      </c>
      <c r="R89" s="33">
        <f>IFERROR(IF($P89="","",EDATE($P89,$O89)),"")</f>
        <v/>
      </c>
      <c r="S89" s="30">
        <f>IFERROR(IF($Q89="","",$Q89+$N89),"")</f>
        <v/>
      </c>
      <c r="T89" s="30">
        <f>IFERROR(IF($S89="","",$S89-$J89),"")</f>
        <v/>
      </c>
      <c r="U89" s="13">
        <f>IFERROR(IF($R89="","",$R89-TODAY()),"")</f>
        <v/>
      </c>
      <c r="V89" s="12">
        <f>IF($A89="","",IF($B89&lt;&gt;"Active","Not Active",IF(OR($P89="",$Q89=""),"No PM History",IF(OR($T89&lt;=0,$U89&lt;=0),"Overdue",IF(OR($T89&lt;='Settings'!$B$8,$U89&lt;='Settings'!$B$9),"Due Soon","Current")))))</f>
        <v/>
      </c>
      <c r="W89" s="14">
        <f>IF($A89="","",IFERROR(SUMIFS('Maintenance Log'!$R$9:$R$108,'Maintenance Log'!$C$9:$C$108,$A89,'Maintenance Log'!$B$9:$B$108,"&gt;="&amp;'Settings'!$B$4,'Maintenance Log'!$B$9:$B$108,"&lt;="&amp;'Settings'!$B$5),0))</f>
        <v/>
      </c>
      <c r="X89" s="31">
        <f>IF($A89="","",IFERROR($W89/SUMIFS('Maintenance Log'!$T$9:$T$108,'Maintenance Log'!$C$9:$C$108,$A89,'Maintenance Log'!$B$9:$B$108,"&gt;="&amp;'Settings'!$B$4,'Maintenance Log'!$B$9:$B$108,"&lt;="&amp;'Settings'!$B$5),""))</f>
        <v/>
      </c>
      <c r="Y89" s="12">
        <f>IF($A89="","",IF(TEXTJOIN(", ",TRUE,IF(COUNTIF('Vehicles'!$A$9:$A$108,$A89)&gt;1,"Duplicate Unit ID",""),IF($F89="","Missing vehicle type",""),IF($I89="","Missing tracking-start odometer",""),IF($J89="","Missing current odometer",""),IF(AND($I89&lt;&gt;"",$J89&lt;&gt;"",$J89&lt;$I89),"Current odometer below tracking-start odometer",""),IF(AND($B89="Active",OR($N89="",$O89="")),"Active vehicle with no applied PM interval",""),IF(AND($G89&lt;&gt;"",LEN($G89)&lt;&gt;17),"VIN present but not 17 characters",""))="","OK","Review: "&amp;TEXTJOIN(", ",TRUE,IF(COUNTIF('Vehicles'!$A$9:$A$108,$A89)&gt;1,"Duplicate Unit ID",""),IF($F89="","Missing vehicle type",""),IF($I89="","Missing tracking-start odometer",""),IF($J89="","Missing current odometer",""),IF(AND($I89&lt;&gt;"",$J89&lt;&gt;"",$J89&lt;$I89),"Current odometer below tracking-start odometer",""),IF(AND($B89="Active",OR($N89="",$O89="")),"Active vehicle with no applied PM interval",""),IF(AND($G89&lt;&gt;"",LEN($G89)&lt;&gt;17),"VIN present but not 17 characters",""))))</f>
        <v/>
      </c>
    </row>
    <row r="90">
      <c r="A90" s="25" t="n"/>
      <c r="B90" s="25" t="n"/>
      <c r="C90" s="32" t="n"/>
      <c r="D90" s="25" t="n"/>
      <c r="E90" s="25" t="n"/>
      <c r="F90" s="25" t="n"/>
      <c r="G90" s="25" t="n"/>
      <c r="H90" s="25" t="n"/>
      <c r="I90" s="27" t="n"/>
      <c r="J90" s="27" t="n"/>
      <c r="K90" s="25" t="n"/>
      <c r="L90" s="27" t="n"/>
      <c r="M90" s="32" t="n"/>
      <c r="N90" s="30">
        <f>IF($A90="","",IF($L90&lt;&gt;"",$L90,IFERROR(INDEX('Settings'!$E$5:$E$8,MATCH($F90,'Settings'!$D$5:$D$8,0)),"")))</f>
        <v/>
      </c>
      <c r="O90" s="13">
        <f>IF($A90="","",IF($M90&lt;&gt;"",$M90,IFERROR(INDEX('Settings'!$F$5:$F$8,MATCH($F90,'Settings'!$D$5:$D$8,0)),"")))</f>
        <v/>
      </c>
      <c r="P90" s="33">
        <f>IF($A90="","",IF(COUNTIFS('Maintenance Log'!$C$9:$C$108,$A90,'Maintenance Log'!$F$9:$F$108,"Preventive Maintenance")=0,"",IFERROR(MAXIFS('Maintenance Log'!$B$9:$B$108,'Maintenance Log'!$C$9:$C$108,$A90,'Maintenance Log'!$F$9:$F$108,"Preventive Maintenance"),"")))</f>
        <v/>
      </c>
      <c r="Q90" s="30">
        <f>IF($A90="","",IF(COUNTIFS('Maintenance Log'!$C$9:$C$108,$A90,'Maintenance Log'!$F$9:$F$108,"Preventive Maintenance")=0,"",IFERROR(MAXIFS('Maintenance Log'!$E$9:$E$108,'Maintenance Log'!$C$9:$C$108,$A90,'Maintenance Log'!$F$9:$F$108,"Preventive Maintenance"),"")))</f>
        <v/>
      </c>
      <c r="R90" s="33">
        <f>IFERROR(IF($P90="","",EDATE($P90,$O90)),"")</f>
        <v/>
      </c>
      <c r="S90" s="30">
        <f>IFERROR(IF($Q90="","",$Q90+$N90),"")</f>
        <v/>
      </c>
      <c r="T90" s="30">
        <f>IFERROR(IF($S90="","",$S90-$J90),"")</f>
        <v/>
      </c>
      <c r="U90" s="13">
        <f>IFERROR(IF($R90="","",$R90-TODAY()),"")</f>
        <v/>
      </c>
      <c r="V90" s="12">
        <f>IF($A90="","",IF($B90&lt;&gt;"Active","Not Active",IF(OR($P90="",$Q90=""),"No PM History",IF(OR($T90&lt;=0,$U90&lt;=0),"Overdue",IF(OR($T90&lt;='Settings'!$B$8,$U90&lt;='Settings'!$B$9),"Due Soon","Current")))))</f>
        <v/>
      </c>
      <c r="W90" s="14">
        <f>IF($A90="","",IFERROR(SUMIFS('Maintenance Log'!$R$9:$R$108,'Maintenance Log'!$C$9:$C$108,$A90,'Maintenance Log'!$B$9:$B$108,"&gt;="&amp;'Settings'!$B$4,'Maintenance Log'!$B$9:$B$108,"&lt;="&amp;'Settings'!$B$5),0))</f>
        <v/>
      </c>
      <c r="X90" s="31">
        <f>IF($A90="","",IFERROR($W90/SUMIFS('Maintenance Log'!$T$9:$T$108,'Maintenance Log'!$C$9:$C$108,$A90,'Maintenance Log'!$B$9:$B$108,"&gt;="&amp;'Settings'!$B$4,'Maintenance Log'!$B$9:$B$108,"&lt;="&amp;'Settings'!$B$5),""))</f>
        <v/>
      </c>
      <c r="Y90" s="12">
        <f>IF($A90="","",IF(TEXTJOIN(", ",TRUE,IF(COUNTIF('Vehicles'!$A$9:$A$108,$A90)&gt;1,"Duplicate Unit ID",""),IF($F90="","Missing vehicle type",""),IF($I90="","Missing tracking-start odometer",""),IF($J90="","Missing current odometer",""),IF(AND($I90&lt;&gt;"",$J90&lt;&gt;"",$J90&lt;$I90),"Current odometer below tracking-start odometer",""),IF(AND($B90="Active",OR($N90="",$O90="")),"Active vehicle with no applied PM interval",""),IF(AND($G90&lt;&gt;"",LEN($G90)&lt;&gt;17),"VIN present but not 17 characters",""))="","OK","Review: "&amp;TEXTJOIN(", ",TRUE,IF(COUNTIF('Vehicles'!$A$9:$A$108,$A90)&gt;1,"Duplicate Unit ID",""),IF($F90="","Missing vehicle type",""),IF($I90="","Missing tracking-start odometer",""),IF($J90="","Missing current odometer",""),IF(AND($I90&lt;&gt;"",$J90&lt;&gt;"",$J90&lt;$I90),"Current odometer below tracking-start odometer",""),IF(AND($B90="Active",OR($N90="",$O90="")),"Active vehicle with no applied PM interval",""),IF(AND($G90&lt;&gt;"",LEN($G90)&lt;&gt;17),"VIN present but not 17 characters",""))))</f>
        <v/>
      </c>
    </row>
    <row r="91">
      <c r="A91" s="25" t="n"/>
      <c r="B91" s="25" t="n"/>
      <c r="C91" s="32" t="n"/>
      <c r="D91" s="25" t="n"/>
      <c r="E91" s="25" t="n"/>
      <c r="F91" s="25" t="n"/>
      <c r="G91" s="25" t="n"/>
      <c r="H91" s="25" t="n"/>
      <c r="I91" s="27" t="n"/>
      <c r="J91" s="27" t="n"/>
      <c r="K91" s="25" t="n"/>
      <c r="L91" s="27" t="n"/>
      <c r="M91" s="32" t="n"/>
      <c r="N91" s="30">
        <f>IF($A91="","",IF($L91&lt;&gt;"",$L91,IFERROR(INDEX('Settings'!$E$5:$E$8,MATCH($F91,'Settings'!$D$5:$D$8,0)),"")))</f>
        <v/>
      </c>
      <c r="O91" s="13">
        <f>IF($A91="","",IF($M91&lt;&gt;"",$M91,IFERROR(INDEX('Settings'!$F$5:$F$8,MATCH($F91,'Settings'!$D$5:$D$8,0)),"")))</f>
        <v/>
      </c>
      <c r="P91" s="33">
        <f>IF($A91="","",IF(COUNTIFS('Maintenance Log'!$C$9:$C$108,$A91,'Maintenance Log'!$F$9:$F$108,"Preventive Maintenance")=0,"",IFERROR(MAXIFS('Maintenance Log'!$B$9:$B$108,'Maintenance Log'!$C$9:$C$108,$A91,'Maintenance Log'!$F$9:$F$108,"Preventive Maintenance"),"")))</f>
        <v/>
      </c>
      <c r="Q91" s="30">
        <f>IF($A91="","",IF(COUNTIFS('Maintenance Log'!$C$9:$C$108,$A91,'Maintenance Log'!$F$9:$F$108,"Preventive Maintenance")=0,"",IFERROR(MAXIFS('Maintenance Log'!$E$9:$E$108,'Maintenance Log'!$C$9:$C$108,$A91,'Maintenance Log'!$F$9:$F$108,"Preventive Maintenance"),"")))</f>
        <v/>
      </c>
      <c r="R91" s="33">
        <f>IFERROR(IF($P91="","",EDATE($P91,$O91)),"")</f>
        <v/>
      </c>
      <c r="S91" s="30">
        <f>IFERROR(IF($Q91="","",$Q91+$N91),"")</f>
        <v/>
      </c>
      <c r="T91" s="30">
        <f>IFERROR(IF($S91="","",$S91-$J91),"")</f>
        <v/>
      </c>
      <c r="U91" s="13">
        <f>IFERROR(IF($R91="","",$R91-TODAY()),"")</f>
        <v/>
      </c>
      <c r="V91" s="12">
        <f>IF($A91="","",IF($B91&lt;&gt;"Active","Not Active",IF(OR($P91="",$Q91=""),"No PM History",IF(OR($T91&lt;=0,$U91&lt;=0),"Overdue",IF(OR($T91&lt;='Settings'!$B$8,$U91&lt;='Settings'!$B$9),"Due Soon","Current")))))</f>
        <v/>
      </c>
      <c r="W91" s="14">
        <f>IF($A91="","",IFERROR(SUMIFS('Maintenance Log'!$R$9:$R$108,'Maintenance Log'!$C$9:$C$108,$A91,'Maintenance Log'!$B$9:$B$108,"&gt;="&amp;'Settings'!$B$4,'Maintenance Log'!$B$9:$B$108,"&lt;="&amp;'Settings'!$B$5),0))</f>
        <v/>
      </c>
      <c r="X91" s="31">
        <f>IF($A91="","",IFERROR($W91/SUMIFS('Maintenance Log'!$T$9:$T$108,'Maintenance Log'!$C$9:$C$108,$A91,'Maintenance Log'!$B$9:$B$108,"&gt;="&amp;'Settings'!$B$4,'Maintenance Log'!$B$9:$B$108,"&lt;="&amp;'Settings'!$B$5),""))</f>
        <v/>
      </c>
      <c r="Y91" s="12">
        <f>IF($A91="","",IF(TEXTJOIN(", ",TRUE,IF(COUNTIF('Vehicles'!$A$9:$A$108,$A91)&gt;1,"Duplicate Unit ID",""),IF($F91="","Missing vehicle type",""),IF($I91="","Missing tracking-start odometer",""),IF($J91="","Missing current odometer",""),IF(AND($I91&lt;&gt;"",$J91&lt;&gt;"",$J91&lt;$I91),"Current odometer below tracking-start odometer",""),IF(AND($B91="Active",OR($N91="",$O91="")),"Active vehicle with no applied PM interval",""),IF(AND($G91&lt;&gt;"",LEN($G91)&lt;&gt;17),"VIN present but not 17 characters",""))="","OK","Review: "&amp;TEXTJOIN(", ",TRUE,IF(COUNTIF('Vehicles'!$A$9:$A$108,$A91)&gt;1,"Duplicate Unit ID",""),IF($F91="","Missing vehicle type",""),IF($I91="","Missing tracking-start odometer",""),IF($J91="","Missing current odometer",""),IF(AND($I91&lt;&gt;"",$J91&lt;&gt;"",$J91&lt;$I91),"Current odometer below tracking-start odometer",""),IF(AND($B91="Active",OR($N91="",$O91="")),"Active vehicle with no applied PM interval",""),IF(AND($G91&lt;&gt;"",LEN($G91)&lt;&gt;17),"VIN present but not 17 characters",""))))</f>
        <v/>
      </c>
    </row>
    <row r="92">
      <c r="A92" s="25" t="n"/>
      <c r="B92" s="25" t="n"/>
      <c r="C92" s="32" t="n"/>
      <c r="D92" s="25" t="n"/>
      <c r="E92" s="25" t="n"/>
      <c r="F92" s="25" t="n"/>
      <c r="G92" s="25" t="n"/>
      <c r="H92" s="25" t="n"/>
      <c r="I92" s="27" t="n"/>
      <c r="J92" s="27" t="n"/>
      <c r="K92" s="25" t="n"/>
      <c r="L92" s="27" t="n"/>
      <c r="M92" s="32" t="n"/>
      <c r="N92" s="30">
        <f>IF($A92="","",IF($L92&lt;&gt;"",$L92,IFERROR(INDEX('Settings'!$E$5:$E$8,MATCH($F92,'Settings'!$D$5:$D$8,0)),"")))</f>
        <v/>
      </c>
      <c r="O92" s="13">
        <f>IF($A92="","",IF($M92&lt;&gt;"",$M92,IFERROR(INDEX('Settings'!$F$5:$F$8,MATCH($F92,'Settings'!$D$5:$D$8,0)),"")))</f>
        <v/>
      </c>
      <c r="P92" s="33">
        <f>IF($A92="","",IF(COUNTIFS('Maintenance Log'!$C$9:$C$108,$A92,'Maintenance Log'!$F$9:$F$108,"Preventive Maintenance")=0,"",IFERROR(MAXIFS('Maintenance Log'!$B$9:$B$108,'Maintenance Log'!$C$9:$C$108,$A92,'Maintenance Log'!$F$9:$F$108,"Preventive Maintenance"),"")))</f>
        <v/>
      </c>
      <c r="Q92" s="30">
        <f>IF($A92="","",IF(COUNTIFS('Maintenance Log'!$C$9:$C$108,$A92,'Maintenance Log'!$F$9:$F$108,"Preventive Maintenance")=0,"",IFERROR(MAXIFS('Maintenance Log'!$E$9:$E$108,'Maintenance Log'!$C$9:$C$108,$A92,'Maintenance Log'!$F$9:$F$108,"Preventive Maintenance"),"")))</f>
        <v/>
      </c>
      <c r="R92" s="33">
        <f>IFERROR(IF($P92="","",EDATE($P92,$O92)),"")</f>
        <v/>
      </c>
      <c r="S92" s="30">
        <f>IFERROR(IF($Q92="","",$Q92+$N92),"")</f>
        <v/>
      </c>
      <c r="T92" s="30">
        <f>IFERROR(IF($S92="","",$S92-$J92),"")</f>
        <v/>
      </c>
      <c r="U92" s="13">
        <f>IFERROR(IF($R92="","",$R92-TODAY()),"")</f>
        <v/>
      </c>
      <c r="V92" s="12">
        <f>IF($A92="","",IF($B92&lt;&gt;"Active","Not Active",IF(OR($P92="",$Q92=""),"No PM History",IF(OR($T92&lt;=0,$U92&lt;=0),"Overdue",IF(OR($T92&lt;='Settings'!$B$8,$U92&lt;='Settings'!$B$9),"Due Soon","Current")))))</f>
        <v/>
      </c>
      <c r="W92" s="14">
        <f>IF($A92="","",IFERROR(SUMIFS('Maintenance Log'!$R$9:$R$108,'Maintenance Log'!$C$9:$C$108,$A92,'Maintenance Log'!$B$9:$B$108,"&gt;="&amp;'Settings'!$B$4,'Maintenance Log'!$B$9:$B$108,"&lt;="&amp;'Settings'!$B$5),0))</f>
        <v/>
      </c>
      <c r="X92" s="31">
        <f>IF($A92="","",IFERROR($W92/SUMIFS('Maintenance Log'!$T$9:$T$108,'Maintenance Log'!$C$9:$C$108,$A92,'Maintenance Log'!$B$9:$B$108,"&gt;="&amp;'Settings'!$B$4,'Maintenance Log'!$B$9:$B$108,"&lt;="&amp;'Settings'!$B$5),""))</f>
        <v/>
      </c>
      <c r="Y92" s="12">
        <f>IF($A92="","",IF(TEXTJOIN(", ",TRUE,IF(COUNTIF('Vehicles'!$A$9:$A$108,$A92)&gt;1,"Duplicate Unit ID",""),IF($F92="","Missing vehicle type",""),IF($I92="","Missing tracking-start odometer",""),IF($J92="","Missing current odometer",""),IF(AND($I92&lt;&gt;"",$J92&lt;&gt;"",$J92&lt;$I92),"Current odometer below tracking-start odometer",""),IF(AND($B92="Active",OR($N92="",$O92="")),"Active vehicle with no applied PM interval",""),IF(AND($G92&lt;&gt;"",LEN($G92)&lt;&gt;17),"VIN present but not 17 characters",""))="","OK","Review: "&amp;TEXTJOIN(", ",TRUE,IF(COUNTIF('Vehicles'!$A$9:$A$108,$A92)&gt;1,"Duplicate Unit ID",""),IF($F92="","Missing vehicle type",""),IF($I92="","Missing tracking-start odometer",""),IF($J92="","Missing current odometer",""),IF(AND($I92&lt;&gt;"",$J92&lt;&gt;"",$J92&lt;$I92),"Current odometer below tracking-start odometer",""),IF(AND($B92="Active",OR($N92="",$O92="")),"Active vehicle with no applied PM interval",""),IF(AND($G92&lt;&gt;"",LEN($G92)&lt;&gt;17),"VIN present but not 17 characters",""))))</f>
        <v/>
      </c>
    </row>
    <row r="93">
      <c r="A93" s="25" t="n"/>
      <c r="B93" s="25" t="n"/>
      <c r="C93" s="32" t="n"/>
      <c r="D93" s="25" t="n"/>
      <c r="E93" s="25" t="n"/>
      <c r="F93" s="25" t="n"/>
      <c r="G93" s="25" t="n"/>
      <c r="H93" s="25" t="n"/>
      <c r="I93" s="27" t="n"/>
      <c r="J93" s="27" t="n"/>
      <c r="K93" s="25" t="n"/>
      <c r="L93" s="27" t="n"/>
      <c r="M93" s="32" t="n"/>
      <c r="N93" s="30">
        <f>IF($A93="","",IF($L93&lt;&gt;"",$L93,IFERROR(INDEX('Settings'!$E$5:$E$8,MATCH($F93,'Settings'!$D$5:$D$8,0)),"")))</f>
        <v/>
      </c>
      <c r="O93" s="13">
        <f>IF($A93="","",IF($M93&lt;&gt;"",$M93,IFERROR(INDEX('Settings'!$F$5:$F$8,MATCH($F93,'Settings'!$D$5:$D$8,0)),"")))</f>
        <v/>
      </c>
      <c r="P93" s="33">
        <f>IF($A93="","",IF(COUNTIFS('Maintenance Log'!$C$9:$C$108,$A93,'Maintenance Log'!$F$9:$F$108,"Preventive Maintenance")=0,"",IFERROR(MAXIFS('Maintenance Log'!$B$9:$B$108,'Maintenance Log'!$C$9:$C$108,$A93,'Maintenance Log'!$F$9:$F$108,"Preventive Maintenance"),"")))</f>
        <v/>
      </c>
      <c r="Q93" s="30">
        <f>IF($A93="","",IF(COUNTIFS('Maintenance Log'!$C$9:$C$108,$A93,'Maintenance Log'!$F$9:$F$108,"Preventive Maintenance")=0,"",IFERROR(MAXIFS('Maintenance Log'!$E$9:$E$108,'Maintenance Log'!$C$9:$C$108,$A93,'Maintenance Log'!$F$9:$F$108,"Preventive Maintenance"),"")))</f>
        <v/>
      </c>
      <c r="R93" s="33">
        <f>IFERROR(IF($P93="","",EDATE($P93,$O93)),"")</f>
        <v/>
      </c>
      <c r="S93" s="30">
        <f>IFERROR(IF($Q93="","",$Q93+$N93),"")</f>
        <v/>
      </c>
      <c r="T93" s="30">
        <f>IFERROR(IF($S93="","",$S93-$J93),"")</f>
        <v/>
      </c>
      <c r="U93" s="13">
        <f>IFERROR(IF($R93="","",$R93-TODAY()),"")</f>
        <v/>
      </c>
      <c r="V93" s="12">
        <f>IF($A93="","",IF($B93&lt;&gt;"Active","Not Active",IF(OR($P93="",$Q93=""),"No PM History",IF(OR($T93&lt;=0,$U93&lt;=0),"Overdue",IF(OR($T93&lt;='Settings'!$B$8,$U93&lt;='Settings'!$B$9),"Due Soon","Current")))))</f>
        <v/>
      </c>
      <c r="W93" s="14">
        <f>IF($A93="","",IFERROR(SUMIFS('Maintenance Log'!$R$9:$R$108,'Maintenance Log'!$C$9:$C$108,$A93,'Maintenance Log'!$B$9:$B$108,"&gt;="&amp;'Settings'!$B$4,'Maintenance Log'!$B$9:$B$108,"&lt;="&amp;'Settings'!$B$5),0))</f>
        <v/>
      </c>
      <c r="X93" s="31">
        <f>IF($A93="","",IFERROR($W93/SUMIFS('Maintenance Log'!$T$9:$T$108,'Maintenance Log'!$C$9:$C$108,$A93,'Maintenance Log'!$B$9:$B$108,"&gt;="&amp;'Settings'!$B$4,'Maintenance Log'!$B$9:$B$108,"&lt;="&amp;'Settings'!$B$5),""))</f>
        <v/>
      </c>
      <c r="Y93" s="12">
        <f>IF($A93="","",IF(TEXTJOIN(", ",TRUE,IF(COUNTIF('Vehicles'!$A$9:$A$108,$A93)&gt;1,"Duplicate Unit ID",""),IF($F93="","Missing vehicle type",""),IF($I93="","Missing tracking-start odometer",""),IF($J93="","Missing current odometer",""),IF(AND($I93&lt;&gt;"",$J93&lt;&gt;"",$J93&lt;$I93),"Current odometer below tracking-start odometer",""),IF(AND($B93="Active",OR($N93="",$O93="")),"Active vehicle with no applied PM interval",""),IF(AND($G93&lt;&gt;"",LEN($G93)&lt;&gt;17),"VIN present but not 17 characters",""))="","OK","Review: "&amp;TEXTJOIN(", ",TRUE,IF(COUNTIF('Vehicles'!$A$9:$A$108,$A93)&gt;1,"Duplicate Unit ID",""),IF($F93="","Missing vehicle type",""),IF($I93="","Missing tracking-start odometer",""),IF($J93="","Missing current odometer",""),IF(AND($I93&lt;&gt;"",$J93&lt;&gt;"",$J93&lt;$I93),"Current odometer below tracking-start odometer",""),IF(AND($B93="Active",OR($N93="",$O93="")),"Active vehicle with no applied PM interval",""),IF(AND($G93&lt;&gt;"",LEN($G93)&lt;&gt;17),"VIN present but not 17 characters",""))))</f>
        <v/>
      </c>
    </row>
    <row r="94">
      <c r="A94" s="25" t="n"/>
      <c r="B94" s="25" t="n"/>
      <c r="C94" s="32" t="n"/>
      <c r="D94" s="25" t="n"/>
      <c r="E94" s="25" t="n"/>
      <c r="F94" s="25" t="n"/>
      <c r="G94" s="25" t="n"/>
      <c r="H94" s="25" t="n"/>
      <c r="I94" s="27" t="n"/>
      <c r="J94" s="27" t="n"/>
      <c r="K94" s="25" t="n"/>
      <c r="L94" s="27" t="n"/>
      <c r="M94" s="32" t="n"/>
      <c r="N94" s="30">
        <f>IF($A94="","",IF($L94&lt;&gt;"",$L94,IFERROR(INDEX('Settings'!$E$5:$E$8,MATCH($F94,'Settings'!$D$5:$D$8,0)),"")))</f>
        <v/>
      </c>
      <c r="O94" s="13">
        <f>IF($A94="","",IF($M94&lt;&gt;"",$M94,IFERROR(INDEX('Settings'!$F$5:$F$8,MATCH($F94,'Settings'!$D$5:$D$8,0)),"")))</f>
        <v/>
      </c>
      <c r="P94" s="33">
        <f>IF($A94="","",IF(COUNTIFS('Maintenance Log'!$C$9:$C$108,$A94,'Maintenance Log'!$F$9:$F$108,"Preventive Maintenance")=0,"",IFERROR(MAXIFS('Maintenance Log'!$B$9:$B$108,'Maintenance Log'!$C$9:$C$108,$A94,'Maintenance Log'!$F$9:$F$108,"Preventive Maintenance"),"")))</f>
        <v/>
      </c>
      <c r="Q94" s="30">
        <f>IF($A94="","",IF(COUNTIFS('Maintenance Log'!$C$9:$C$108,$A94,'Maintenance Log'!$F$9:$F$108,"Preventive Maintenance")=0,"",IFERROR(MAXIFS('Maintenance Log'!$E$9:$E$108,'Maintenance Log'!$C$9:$C$108,$A94,'Maintenance Log'!$F$9:$F$108,"Preventive Maintenance"),"")))</f>
        <v/>
      </c>
      <c r="R94" s="33">
        <f>IFERROR(IF($P94="","",EDATE($P94,$O94)),"")</f>
        <v/>
      </c>
      <c r="S94" s="30">
        <f>IFERROR(IF($Q94="","",$Q94+$N94),"")</f>
        <v/>
      </c>
      <c r="T94" s="30">
        <f>IFERROR(IF($S94="","",$S94-$J94),"")</f>
        <v/>
      </c>
      <c r="U94" s="13">
        <f>IFERROR(IF($R94="","",$R94-TODAY()),"")</f>
        <v/>
      </c>
      <c r="V94" s="12">
        <f>IF($A94="","",IF($B94&lt;&gt;"Active","Not Active",IF(OR($P94="",$Q94=""),"No PM History",IF(OR($T94&lt;=0,$U94&lt;=0),"Overdue",IF(OR($T94&lt;='Settings'!$B$8,$U94&lt;='Settings'!$B$9),"Due Soon","Current")))))</f>
        <v/>
      </c>
      <c r="W94" s="14">
        <f>IF($A94="","",IFERROR(SUMIFS('Maintenance Log'!$R$9:$R$108,'Maintenance Log'!$C$9:$C$108,$A94,'Maintenance Log'!$B$9:$B$108,"&gt;="&amp;'Settings'!$B$4,'Maintenance Log'!$B$9:$B$108,"&lt;="&amp;'Settings'!$B$5),0))</f>
        <v/>
      </c>
      <c r="X94" s="31">
        <f>IF($A94="","",IFERROR($W94/SUMIFS('Maintenance Log'!$T$9:$T$108,'Maintenance Log'!$C$9:$C$108,$A94,'Maintenance Log'!$B$9:$B$108,"&gt;="&amp;'Settings'!$B$4,'Maintenance Log'!$B$9:$B$108,"&lt;="&amp;'Settings'!$B$5),""))</f>
        <v/>
      </c>
      <c r="Y94" s="12">
        <f>IF($A94="","",IF(TEXTJOIN(", ",TRUE,IF(COUNTIF('Vehicles'!$A$9:$A$108,$A94)&gt;1,"Duplicate Unit ID",""),IF($F94="","Missing vehicle type",""),IF($I94="","Missing tracking-start odometer",""),IF($J94="","Missing current odometer",""),IF(AND($I94&lt;&gt;"",$J94&lt;&gt;"",$J94&lt;$I94),"Current odometer below tracking-start odometer",""),IF(AND($B94="Active",OR($N94="",$O94="")),"Active vehicle with no applied PM interval",""),IF(AND($G94&lt;&gt;"",LEN($G94)&lt;&gt;17),"VIN present but not 17 characters",""))="","OK","Review: "&amp;TEXTJOIN(", ",TRUE,IF(COUNTIF('Vehicles'!$A$9:$A$108,$A94)&gt;1,"Duplicate Unit ID",""),IF($F94="","Missing vehicle type",""),IF($I94="","Missing tracking-start odometer",""),IF($J94="","Missing current odometer",""),IF(AND($I94&lt;&gt;"",$J94&lt;&gt;"",$J94&lt;$I94),"Current odometer below tracking-start odometer",""),IF(AND($B94="Active",OR($N94="",$O94="")),"Active vehicle with no applied PM interval",""),IF(AND($G94&lt;&gt;"",LEN($G94)&lt;&gt;17),"VIN present but not 17 characters",""))))</f>
        <v/>
      </c>
    </row>
    <row r="95">
      <c r="A95" s="25" t="n"/>
      <c r="B95" s="25" t="n"/>
      <c r="C95" s="32" t="n"/>
      <c r="D95" s="25" t="n"/>
      <c r="E95" s="25" t="n"/>
      <c r="F95" s="25" t="n"/>
      <c r="G95" s="25" t="n"/>
      <c r="H95" s="25" t="n"/>
      <c r="I95" s="27" t="n"/>
      <c r="J95" s="27" t="n"/>
      <c r="K95" s="25" t="n"/>
      <c r="L95" s="27" t="n"/>
      <c r="M95" s="32" t="n"/>
      <c r="N95" s="30">
        <f>IF($A95="","",IF($L95&lt;&gt;"",$L95,IFERROR(INDEX('Settings'!$E$5:$E$8,MATCH($F95,'Settings'!$D$5:$D$8,0)),"")))</f>
        <v/>
      </c>
      <c r="O95" s="13">
        <f>IF($A95="","",IF($M95&lt;&gt;"",$M95,IFERROR(INDEX('Settings'!$F$5:$F$8,MATCH($F95,'Settings'!$D$5:$D$8,0)),"")))</f>
        <v/>
      </c>
      <c r="P95" s="33">
        <f>IF($A95="","",IF(COUNTIFS('Maintenance Log'!$C$9:$C$108,$A95,'Maintenance Log'!$F$9:$F$108,"Preventive Maintenance")=0,"",IFERROR(MAXIFS('Maintenance Log'!$B$9:$B$108,'Maintenance Log'!$C$9:$C$108,$A95,'Maintenance Log'!$F$9:$F$108,"Preventive Maintenance"),"")))</f>
        <v/>
      </c>
      <c r="Q95" s="30">
        <f>IF($A95="","",IF(COUNTIFS('Maintenance Log'!$C$9:$C$108,$A95,'Maintenance Log'!$F$9:$F$108,"Preventive Maintenance")=0,"",IFERROR(MAXIFS('Maintenance Log'!$E$9:$E$108,'Maintenance Log'!$C$9:$C$108,$A95,'Maintenance Log'!$F$9:$F$108,"Preventive Maintenance"),"")))</f>
        <v/>
      </c>
      <c r="R95" s="33">
        <f>IFERROR(IF($P95="","",EDATE($P95,$O95)),"")</f>
        <v/>
      </c>
      <c r="S95" s="30">
        <f>IFERROR(IF($Q95="","",$Q95+$N95),"")</f>
        <v/>
      </c>
      <c r="T95" s="30">
        <f>IFERROR(IF($S95="","",$S95-$J95),"")</f>
        <v/>
      </c>
      <c r="U95" s="13">
        <f>IFERROR(IF($R95="","",$R95-TODAY()),"")</f>
        <v/>
      </c>
      <c r="V95" s="12">
        <f>IF($A95="","",IF($B95&lt;&gt;"Active","Not Active",IF(OR($P95="",$Q95=""),"No PM History",IF(OR($T95&lt;=0,$U95&lt;=0),"Overdue",IF(OR($T95&lt;='Settings'!$B$8,$U95&lt;='Settings'!$B$9),"Due Soon","Current")))))</f>
        <v/>
      </c>
      <c r="W95" s="14">
        <f>IF($A95="","",IFERROR(SUMIFS('Maintenance Log'!$R$9:$R$108,'Maintenance Log'!$C$9:$C$108,$A95,'Maintenance Log'!$B$9:$B$108,"&gt;="&amp;'Settings'!$B$4,'Maintenance Log'!$B$9:$B$108,"&lt;="&amp;'Settings'!$B$5),0))</f>
        <v/>
      </c>
      <c r="X95" s="31">
        <f>IF($A95="","",IFERROR($W95/SUMIFS('Maintenance Log'!$T$9:$T$108,'Maintenance Log'!$C$9:$C$108,$A95,'Maintenance Log'!$B$9:$B$108,"&gt;="&amp;'Settings'!$B$4,'Maintenance Log'!$B$9:$B$108,"&lt;="&amp;'Settings'!$B$5),""))</f>
        <v/>
      </c>
      <c r="Y95" s="12">
        <f>IF($A95="","",IF(TEXTJOIN(", ",TRUE,IF(COUNTIF('Vehicles'!$A$9:$A$108,$A95)&gt;1,"Duplicate Unit ID",""),IF($F95="","Missing vehicle type",""),IF($I95="","Missing tracking-start odometer",""),IF($J95="","Missing current odometer",""),IF(AND($I95&lt;&gt;"",$J95&lt;&gt;"",$J95&lt;$I95),"Current odometer below tracking-start odometer",""),IF(AND($B95="Active",OR($N95="",$O95="")),"Active vehicle with no applied PM interval",""),IF(AND($G95&lt;&gt;"",LEN($G95)&lt;&gt;17),"VIN present but not 17 characters",""))="","OK","Review: "&amp;TEXTJOIN(", ",TRUE,IF(COUNTIF('Vehicles'!$A$9:$A$108,$A95)&gt;1,"Duplicate Unit ID",""),IF($F95="","Missing vehicle type",""),IF($I95="","Missing tracking-start odometer",""),IF($J95="","Missing current odometer",""),IF(AND($I95&lt;&gt;"",$J95&lt;&gt;"",$J95&lt;$I95),"Current odometer below tracking-start odometer",""),IF(AND($B95="Active",OR($N95="",$O95="")),"Active vehicle with no applied PM interval",""),IF(AND($G95&lt;&gt;"",LEN($G95)&lt;&gt;17),"VIN present but not 17 characters",""))))</f>
        <v/>
      </c>
    </row>
    <row r="96">
      <c r="A96" s="25" t="n"/>
      <c r="B96" s="25" t="n"/>
      <c r="C96" s="32" t="n"/>
      <c r="D96" s="25" t="n"/>
      <c r="E96" s="25" t="n"/>
      <c r="F96" s="25" t="n"/>
      <c r="G96" s="25" t="n"/>
      <c r="H96" s="25" t="n"/>
      <c r="I96" s="27" t="n"/>
      <c r="J96" s="27" t="n"/>
      <c r="K96" s="25" t="n"/>
      <c r="L96" s="27" t="n"/>
      <c r="M96" s="32" t="n"/>
      <c r="N96" s="30">
        <f>IF($A96="","",IF($L96&lt;&gt;"",$L96,IFERROR(INDEX('Settings'!$E$5:$E$8,MATCH($F96,'Settings'!$D$5:$D$8,0)),"")))</f>
        <v/>
      </c>
      <c r="O96" s="13">
        <f>IF($A96="","",IF($M96&lt;&gt;"",$M96,IFERROR(INDEX('Settings'!$F$5:$F$8,MATCH($F96,'Settings'!$D$5:$D$8,0)),"")))</f>
        <v/>
      </c>
      <c r="P96" s="33">
        <f>IF($A96="","",IF(COUNTIFS('Maintenance Log'!$C$9:$C$108,$A96,'Maintenance Log'!$F$9:$F$108,"Preventive Maintenance")=0,"",IFERROR(MAXIFS('Maintenance Log'!$B$9:$B$108,'Maintenance Log'!$C$9:$C$108,$A96,'Maintenance Log'!$F$9:$F$108,"Preventive Maintenance"),"")))</f>
        <v/>
      </c>
      <c r="Q96" s="30">
        <f>IF($A96="","",IF(COUNTIFS('Maintenance Log'!$C$9:$C$108,$A96,'Maintenance Log'!$F$9:$F$108,"Preventive Maintenance")=0,"",IFERROR(MAXIFS('Maintenance Log'!$E$9:$E$108,'Maintenance Log'!$C$9:$C$108,$A96,'Maintenance Log'!$F$9:$F$108,"Preventive Maintenance"),"")))</f>
        <v/>
      </c>
      <c r="R96" s="33">
        <f>IFERROR(IF($P96="","",EDATE($P96,$O96)),"")</f>
        <v/>
      </c>
      <c r="S96" s="30">
        <f>IFERROR(IF($Q96="","",$Q96+$N96),"")</f>
        <v/>
      </c>
      <c r="T96" s="30">
        <f>IFERROR(IF($S96="","",$S96-$J96),"")</f>
        <v/>
      </c>
      <c r="U96" s="13">
        <f>IFERROR(IF($R96="","",$R96-TODAY()),"")</f>
        <v/>
      </c>
      <c r="V96" s="12">
        <f>IF($A96="","",IF($B96&lt;&gt;"Active","Not Active",IF(OR($P96="",$Q96=""),"No PM History",IF(OR($T96&lt;=0,$U96&lt;=0),"Overdue",IF(OR($T96&lt;='Settings'!$B$8,$U96&lt;='Settings'!$B$9),"Due Soon","Current")))))</f>
        <v/>
      </c>
      <c r="W96" s="14">
        <f>IF($A96="","",IFERROR(SUMIFS('Maintenance Log'!$R$9:$R$108,'Maintenance Log'!$C$9:$C$108,$A96,'Maintenance Log'!$B$9:$B$108,"&gt;="&amp;'Settings'!$B$4,'Maintenance Log'!$B$9:$B$108,"&lt;="&amp;'Settings'!$B$5),0))</f>
        <v/>
      </c>
      <c r="X96" s="31">
        <f>IF($A96="","",IFERROR($W96/SUMIFS('Maintenance Log'!$T$9:$T$108,'Maintenance Log'!$C$9:$C$108,$A96,'Maintenance Log'!$B$9:$B$108,"&gt;="&amp;'Settings'!$B$4,'Maintenance Log'!$B$9:$B$108,"&lt;="&amp;'Settings'!$B$5),""))</f>
        <v/>
      </c>
      <c r="Y96" s="12">
        <f>IF($A96="","",IF(TEXTJOIN(", ",TRUE,IF(COUNTIF('Vehicles'!$A$9:$A$108,$A96)&gt;1,"Duplicate Unit ID",""),IF($F96="","Missing vehicle type",""),IF($I96="","Missing tracking-start odometer",""),IF($J96="","Missing current odometer",""),IF(AND($I96&lt;&gt;"",$J96&lt;&gt;"",$J96&lt;$I96),"Current odometer below tracking-start odometer",""),IF(AND($B96="Active",OR($N96="",$O96="")),"Active vehicle with no applied PM interval",""),IF(AND($G96&lt;&gt;"",LEN($G96)&lt;&gt;17),"VIN present but not 17 characters",""))="","OK","Review: "&amp;TEXTJOIN(", ",TRUE,IF(COUNTIF('Vehicles'!$A$9:$A$108,$A96)&gt;1,"Duplicate Unit ID",""),IF($F96="","Missing vehicle type",""),IF($I96="","Missing tracking-start odometer",""),IF($J96="","Missing current odometer",""),IF(AND($I96&lt;&gt;"",$J96&lt;&gt;"",$J96&lt;$I96),"Current odometer below tracking-start odometer",""),IF(AND($B96="Active",OR($N96="",$O96="")),"Active vehicle with no applied PM interval",""),IF(AND($G96&lt;&gt;"",LEN($G96)&lt;&gt;17),"VIN present but not 17 characters",""))))</f>
        <v/>
      </c>
    </row>
    <row r="97">
      <c r="A97" s="25" t="n"/>
      <c r="B97" s="25" t="n"/>
      <c r="C97" s="32" t="n"/>
      <c r="D97" s="25" t="n"/>
      <c r="E97" s="25" t="n"/>
      <c r="F97" s="25" t="n"/>
      <c r="G97" s="25" t="n"/>
      <c r="H97" s="25" t="n"/>
      <c r="I97" s="27" t="n"/>
      <c r="J97" s="27" t="n"/>
      <c r="K97" s="25" t="n"/>
      <c r="L97" s="27" t="n"/>
      <c r="M97" s="32" t="n"/>
      <c r="N97" s="30">
        <f>IF($A97="","",IF($L97&lt;&gt;"",$L97,IFERROR(INDEX('Settings'!$E$5:$E$8,MATCH($F97,'Settings'!$D$5:$D$8,0)),"")))</f>
        <v/>
      </c>
      <c r="O97" s="13">
        <f>IF($A97="","",IF($M97&lt;&gt;"",$M97,IFERROR(INDEX('Settings'!$F$5:$F$8,MATCH($F97,'Settings'!$D$5:$D$8,0)),"")))</f>
        <v/>
      </c>
      <c r="P97" s="33">
        <f>IF($A97="","",IF(COUNTIFS('Maintenance Log'!$C$9:$C$108,$A97,'Maintenance Log'!$F$9:$F$108,"Preventive Maintenance")=0,"",IFERROR(MAXIFS('Maintenance Log'!$B$9:$B$108,'Maintenance Log'!$C$9:$C$108,$A97,'Maintenance Log'!$F$9:$F$108,"Preventive Maintenance"),"")))</f>
        <v/>
      </c>
      <c r="Q97" s="30">
        <f>IF($A97="","",IF(COUNTIFS('Maintenance Log'!$C$9:$C$108,$A97,'Maintenance Log'!$F$9:$F$108,"Preventive Maintenance")=0,"",IFERROR(MAXIFS('Maintenance Log'!$E$9:$E$108,'Maintenance Log'!$C$9:$C$108,$A97,'Maintenance Log'!$F$9:$F$108,"Preventive Maintenance"),"")))</f>
        <v/>
      </c>
      <c r="R97" s="33">
        <f>IFERROR(IF($P97="","",EDATE($P97,$O97)),"")</f>
        <v/>
      </c>
      <c r="S97" s="30">
        <f>IFERROR(IF($Q97="","",$Q97+$N97),"")</f>
        <v/>
      </c>
      <c r="T97" s="30">
        <f>IFERROR(IF($S97="","",$S97-$J97),"")</f>
        <v/>
      </c>
      <c r="U97" s="13">
        <f>IFERROR(IF($R97="","",$R97-TODAY()),"")</f>
        <v/>
      </c>
      <c r="V97" s="12">
        <f>IF($A97="","",IF($B97&lt;&gt;"Active","Not Active",IF(OR($P97="",$Q97=""),"No PM History",IF(OR($T97&lt;=0,$U97&lt;=0),"Overdue",IF(OR($T97&lt;='Settings'!$B$8,$U97&lt;='Settings'!$B$9),"Due Soon","Current")))))</f>
        <v/>
      </c>
      <c r="W97" s="14">
        <f>IF($A97="","",IFERROR(SUMIFS('Maintenance Log'!$R$9:$R$108,'Maintenance Log'!$C$9:$C$108,$A97,'Maintenance Log'!$B$9:$B$108,"&gt;="&amp;'Settings'!$B$4,'Maintenance Log'!$B$9:$B$108,"&lt;="&amp;'Settings'!$B$5),0))</f>
        <v/>
      </c>
      <c r="X97" s="31">
        <f>IF($A97="","",IFERROR($W97/SUMIFS('Maintenance Log'!$T$9:$T$108,'Maintenance Log'!$C$9:$C$108,$A97,'Maintenance Log'!$B$9:$B$108,"&gt;="&amp;'Settings'!$B$4,'Maintenance Log'!$B$9:$B$108,"&lt;="&amp;'Settings'!$B$5),""))</f>
        <v/>
      </c>
      <c r="Y97" s="12">
        <f>IF($A97="","",IF(TEXTJOIN(", ",TRUE,IF(COUNTIF('Vehicles'!$A$9:$A$108,$A97)&gt;1,"Duplicate Unit ID",""),IF($F97="","Missing vehicle type",""),IF($I97="","Missing tracking-start odometer",""),IF($J97="","Missing current odometer",""),IF(AND($I97&lt;&gt;"",$J97&lt;&gt;"",$J97&lt;$I97),"Current odometer below tracking-start odometer",""),IF(AND($B97="Active",OR($N97="",$O97="")),"Active vehicle with no applied PM interval",""),IF(AND($G97&lt;&gt;"",LEN($G97)&lt;&gt;17),"VIN present but not 17 characters",""))="","OK","Review: "&amp;TEXTJOIN(", ",TRUE,IF(COUNTIF('Vehicles'!$A$9:$A$108,$A97)&gt;1,"Duplicate Unit ID",""),IF($F97="","Missing vehicle type",""),IF($I97="","Missing tracking-start odometer",""),IF($J97="","Missing current odometer",""),IF(AND($I97&lt;&gt;"",$J97&lt;&gt;"",$J97&lt;$I97),"Current odometer below tracking-start odometer",""),IF(AND($B97="Active",OR($N97="",$O97="")),"Active vehicle with no applied PM interval",""),IF(AND($G97&lt;&gt;"",LEN($G97)&lt;&gt;17),"VIN present but not 17 characters",""))))</f>
        <v/>
      </c>
    </row>
    <row r="98">
      <c r="A98" s="25" t="n"/>
      <c r="B98" s="25" t="n"/>
      <c r="C98" s="32" t="n"/>
      <c r="D98" s="25" t="n"/>
      <c r="E98" s="25" t="n"/>
      <c r="F98" s="25" t="n"/>
      <c r="G98" s="25" t="n"/>
      <c r="H98" s="25" t="n"/>
      <c r="I98" s="27" t="n"/>
      <c r="J98" s="27" t="n"/>
      <c r="K98" s="25" t="n"/>
      <c r="L98" s="27" t="n"/>
      <c r="M98" s="32" t="n"/>
      <c r="N98" s="30">
        <f>IF($A98="","",IF($L98&lt;&gt;"",$L98,IFERROR(INDEX('Settings'!$E$5:$E$8,MATCH($F98,'Settings'!$D$5:$D$8,0)),"")))</f>
        <v/>
      </c>
      <c r="O98" s="13">
        <f>IF($A98="","",IF($M98&lt;&gt;"",$M98,IFERROR(INDEX('Settings'!$F$5:$F$8,MATCH($F98,'Settings'!$D$5:$D$8,0)),"")))</f>
        <v/>
      </c>
      <c r="P98" s="33">
        <f>IF($A98="","",IF(COUNTIFS('Maintenance Log'!$C$9:$C$108,$A98,'Maintenance Log'!$F$9:$F$108,"Preventive Maintenance")=0,"",IFERROR(MAXIFS('Maintenance Log'!$B$9:$B$108,'Maintenance Log'!$C$9:$C$108,$A98,'Maintenance Log'!$F$9:$F$108,"Preventive Maintenance"),"")))</f>
        <v/>
      </c>
      <c r="Q98" s="30">
        <f>IF($A98="","",IF(COUNTIFS('Maintenance Log'!$C$9:$C$108,$A98,'Maintenance Log'!$F$9:$F$108,"Preventive Maintenance")=0,"",IFERROR(MAXIFS('Maintenance Log'!$E$9:$E$108,'Maintenance Log'!$C$9:$C$108,$A98,'Maintenance Log'!$F$9:$F$108,"Preventive Maintenance"),"")))</f>
        <v/>
      </c>
      <c r="R98" s="33">
        <f>IFERROR(IF($P98="","",EDATE($P98,$O98)),"")</f>
        <v/>
      </c>
      <c r="S98" s="30">
        <f>IFERROR(IF($Q98="","",$Q98+$N98),"")</f>
        <v/>
      </c>
      <c r="T98" s="30">
        <f>IFERROR(IF($S98="","",$S98-$J98),"")</f>
        <v/>
      </c>
      <c r="U98" s="13">
        <f>IFERROR(IF($R98="","",$R98-TODAY()),"")</f>
        <v/>
      </c>
      <c r="V98" s="12">
        <f>IF($A98="","",IF($B98&lt;&gt;"Active","Not Active",IF(OR($P98="",$Q98=""),"No PM History",IF(OR($T98&lt;=0,$U98&lt;=0),"Overdue",IF(OR($T98&lt;='Settings'!$B$8,$U98&lt;='Settings'!$B$9),"Due Soon","Current")))))</f>
        <v/>
      </c>
      <c r="W98" s="14">
        <f>IF($A98="","",IFERROR(SUMIFS('Maintenance Log'!$R$9:$R$108,'Maintenance Log'!$C$9:$C$108,$A98,'Maintenance Log'!$B$9:$B$108,"&gt;="&amp;'Settings'!$B$4,'Maintenance Log'!$B$9:$B$108,"&lt;="&amp;'Settings'!$B$5),0))</f>
        <v/>
      </c>
      <c r="X98" s="31">
        <f>IF($A98="","",IFERROR($W98/SUMIFS('Maintenance Log'!$T$9:$T$108,'Maintenance Log'!$C$9:$C$108,$A98,'Maintenance Log'!$B$9:$B$108,"&gt;="&amp;'Settings'!$B$4,'Maintenance Log'!$B$9:$B$108,"&lt;="&amp;'Settings'!$B$5),""))</f>
        <v/>
      </c>
      <c r="Y98" s="12">
        <f>IF($A98="","",IF(TEXTJOIN(", ",TRUE,IF(COUNTIF('Vehicles'!$A$9:$A$108,$A98)&gt;1,"Duplicate Unit ID",""),IF($F98="","Missing vehicle type",""),IF($I98="","Missing tracking-start odometer",""),IF($J98="","Missing current odometer",""),IF(AND($I98&lt;&gt;"",$J98&lt;&gt;"",$J98&lt;$I98),"Current odometer below tracking-start odometer",""),IF(AND($B98="Active",OR($N98="",$O98="")),"Active vehicle with no applied PM interval",""),IF(AND($G98&lt;&gt;"",LEN($G98)&lt;&gt;17),"VIN present but not 17 characters",""))="","OK","Review: "&amp;TEXTJOIN(", ",TRUE,IF(COUNTIF('Vehicles'!$A$9:$A$108,$A98)&gt;1,"Duplicate Unit ID",""),IF($F98="","Missing vehicle type",""),IF($I98="","Missing tracking-start odometer",""),IF($J98="","Missing current odometer",""),IF(AND($I98&lt;&gt;"",$J98&lt;&gt;"",$J98&lt;$I98),"Current odometer below tracking-start odometer",""),IF(AND($B98="Active",OR($N98="",$O98="")),"Active vehicle with no applied PM interval",""),IF(AND($G98&lt;&gt;"",LEN($G98)&lt;&gt;17),"VIN present but not 17 characters",""))))</f>
        <v/>
      </c>
    </row>
    <row r="99">
      <c r="A99" s="25" t="n"/>
      <c r="B99" s="25" t="n"/>
      <c r="C99" s="32" t="n"/>
      <c r="D99" s="25" t="n"/>
      <c r="E99" s="25" t="n"/>
      <c r="F99" s="25" t="n"/>
      <c r="G99" s="25" t="n"/>
      <c r="H99" s="25" t="n"/>
      <c r="I99" s="27" t="n"/>
      <c r="J99" s="27" t="n"/>
      <c r="K99" s="25" t="n"/>
      <c r="L99" s="27" t="n"/>
      <c r="M99" s="32" t="n"/>
      <c r="N99" s="30">
        <f>IF($A99="","",IF($L99&lt;&gt;"",$L99,IFERROR(INDEX('Settings'!$E$5:$E$8,MATCH($F99,'Settings'!$D$5:$D$8,0)),"")))</f>
        <v/>
      </c>
      <c r="O99" s="13">
        <f>IF($A99="","",IF($M99&lt;&gt;"",$M99,IFERROR(INDEX('Settings'!$F$5:$F$8,MATCH($F99,'Settings'!$D$5:$D$8,0)),"")))</f>
        <v/>
      </c>
      <c r="P99" s="33">
        <f>IF($A99="","",IF(COUNTIFS('Maintenance Log'!$C$9:$C$108,$A99,'Maintenance Log'!$F$9:$F$108,"Preventive Maintenance")=0,"",IFERROR(MAXIFS('Maintenance Log'!$B$9:$B$108,'Maintenance Log'!$C$9:$C$108,$A99,'Maintenance Log'!$F$9:$F$108,"Preventive Maintenance"),"")))</f>
        <v/>
      </c>
      <c r="Q99" s="30">
        <f>IF($A99="","",IF(COUNTIFS('Maintenance Log'!$C$9:$C$108,$A99,'Maintenance Log'!$F$9:$F$108,"Preventive Maintenance")=0,"",IFERROR(MAXIFS('Maintenance Log'!$E$9:$E$108,'Maintenance Log'!$C$9:$C$108,$A99,'Maintenance Log'!$F$9:$F$108,"Preventive Maintenance"),"")))</f>
        <v/>
      </c>
      <c r="R99" s="33">
        <f>IFERROR(IF($P99="","",EDATE($P99,$O99)),"")</f>
        <v/>
      </c>
      <c r="S99" s="30">
        <f>IFERROR(IF($Q99="","",$Q99+$N99),"")</f>
        <v/>
      </c>
      <c r="T99" s="30">
        <f>IFERROR(IF($S99="","",$S99-$J99),"")</f>
        <v/>
      </c>
      <c r="U99" s="13">
        <f>IFERROR(IF($R99="","",$R99-TODAY()),"")</f>
        <v/>
      </c>
      <c r="V99" s="12">
        <f>IF($A99="","",IF($B99&lt;&gt;"Active","Not Active",IF(OR($P99="",$Q99=""),"No PM History",IF(OR($T99&lt;=0,$U99&lt;=0),"Overdue",IF(OR($T99&lt;='Settings'!$B$8,$U99&lt;='Settings'!$B$9),"Due Soon","Current")))))</f>
        <v/>
      </c>
      <c r="W99" s="14">
        <f>IF($A99="","",IFERROR(SUMIFS('Maintenance Log'!$R$9:$R$108,'Maintenance Log'!$C$9:$C$108,$A99,'Maintenance Log'!$B$9:$B$108,"&gt;="&amp;'Settings'!$B$4,'Maintenance Log'!$B$9:$B$108,"&lt;="&amp;'Settings'!$B$5),0))</f>
        <v/>
      </c>
      <c r="X99" s="31">
        <f>IF($A99="","",IFERROR($W99/SUMIFS('Maintenance Log'!$T$9:$T$108,'Maintenance Log'!$C$9:$C$108,$A99,'Maintenance Log'!$B$9:$B$108,"&gt;="&amp;'Settings'!$B$4,'Maintenance Log'!$B$9:$B$108,"&lt;="&amp;'Settings'!$B$5),""))</f>
        <v/>
      </c>
      <c r="Y99" s="12">
        <f>IF($A99="","",IF(TEXTJOIN(", ",TRUE,IF(COUNTIF('Vehicles'!$A$9:$A$108,$A99)&gt;1,"Duplicate Unit ID",""),IF($F99="","Missing vehicle type",""),IF($I99="","Missing tracking-start odometer",""),IF($J99="","Missing current odometer",""),IF(AND($I99&lt;&gt;"",$J99&lt;&gt;"",$J99&lt;$I99),"Current odometer below tracking-start odometer",""),IF(AND($B99="Active",OR($N99="",$O99="")),"Active vehicle with no applied PM interval",""),IF(AND($G99&lt;&gt;"",LEN($G99)&lt;&gt;17),"VIN present but not 17 characters",""))="","OK","Review: "&amp;TEXTJOIN(", ",TRUE,IF(COUNTIF('Vehicles'!$A$9:$A$108,$A99)&gt;1,"Duplicate Unit ID",""),IF($F99="","Missing vehicle type",""),IF($I99="","Missing tracking-start odometer",""),IF($J99="","Missing current odometer",""),IF(AND($I99&lt;&gt;"",$J99&lt;&gt;"",$J99&lt;$I99),"Current odometer below tracking-start odometer",""),IF(AND($B99="Active",OR($N99="",$O99="")),"Active vehicle with no applied PM interval",""),IF(AND($G99&lt;&gt;"",LEN($G99)&lt;&gt;17),"VIN present but not 17 characters",""))))</f>
        <v/>
      </c>
    </row>
    <row r="100">
      <c r="A100" s="25" t="n"/>
      <c r="B100" s="25" t="n"/>
      <c r="C100" s="32" t="n"/>
      <c r="D100" s="25" t="n"/>
      <c r="E100" s="25" t="n"/>
      <c r="F100" s="25" t="n"/>
      <c r="G100" s="25" t="n"/>
      <c r="H100" s="25" t="n"/>
      <c r="I100" s="27" t="n"/>
      <c r="J100" s="27" t="n"/>
      <c r="K100" s="25" t="n"/>
      <c r="L100" s="27" t="n"/>
      <c r="M100" s="32" t="n"/>
      <c r="N100" s="30">
        <f>IF($A100="","",IF($L100&lt;&gt;"",$L100,IFERROR(INDEX('Settings'!$E$5:$E$8,MATCH($F100,'Settings'!$D$5:$D$8,0)),"")))</f>
        <v/>
      </c>
      <c r="O100" s="13">
        <f>IF($A100="","",IF($M100&lt;&gt;"",$M100,IFERROR(INDEX('Settings'!$F$5:$F$8,MATCH($F100,'Settings'!$D$5:$D$8,0)),"")))</f>
        <v/>
      </c>
      <c r="P100" s="33">
        <f>IF($A100="","",IF(COUNTIFS('Maintenance Log'!$C$9:$C$108,$A100,'Maintenance Log'!$F$9:$F$108,"Preventive Maintenance")=0,"",IFERROR(MAXIFS('Maintenance Log'!$B$9:$B$108,'Maintenance Log'!$C$9:$C$108,$A100,'Maintenance Log'!$F$9:$F$108,"Preventive Maintenance"),"")))</f>
        <v/>
      </c>
      <c r="Q100" s="30">
        <f>IF($A100="","",IF(COUNTIFS('Maintenance Log'!$C$9:$C$108,$A100,'Maintenance Log'!$F$9:$F$108,"Preventive Maintenance")=0,"",IFERROR(MAXIFS('Maintenance Log'!$E$9:$E$108,'Maintenance Log'!$C$9:$C$108,$A100,'Maintenance Log'!$F$9:$F$108,"Preventive Maintenance"),"")))</f>
        <v/>
      </c>
      <c r="R100" s="33">
        <f>IFERROR(IF($P100="","",EDATE($P100,$O100)),"")</f>
        <v/>
      </c>
      <c r="S100" s="30">
        <f>IFERROR(IF($Q100="","",$Q100+$N100),"")</f>
        <v/>
      </c>
      <c r="T100" s="30">
        <f>IFERROR(IF($S100="","",$S100-$J100),"")</f>
        <v/>
      </c>
      <c r="U100" s="13">
        <f>IFERROR(IF($R100="","",$R100-TODAY()),"")</f>
        <v/>
      </c>
      <c r="V100" s="12">
        <f>IF($A100="","",IF($B100&lt;&gt;"Active","Not Active",IF(OR($P100="",$Q100=""),"No PM History",IF(OR($T100&lt;=0,$U100&lt;=0),"Overdue",IF(OR($T100&lt;='Settings'!$B$8,$U100&lt;='Settings'!$B$9),"Due Soon","Current")))))</f>
        <v/>
      </c>
      <c r="W100" s="14">
        <f>IF($A100="","",IFERROR(SUMIFS('Maintenance Log'!$R$9:$R$108,'Maintenance Log'!$C$9:$C$108,$A100,'Maintenance Log'!$B$9:$B$108,"&gt;="&amp;'Settings'!$B$4,'Maintenance Log'!$B$9:$B$108,"&lt;="&amp;'Settings'!$B$5),0))</f>
        <v/>
      </c>
      <c r="X100" s="31">
        <f>IF($A100="","",IFERROR($W100/SUMIFS('Maintenance Log'!$T$9:$T$108,'Maintenance Log'!$C$9:$C$108,$A100,'Maintenance Log'!$B$9:$B$108,"&gt;="&amp;'Settings'!$B$4,'Maintenance Log'!$B$9:$B$108,"&lt;="&amp;'Settings'!$B$5),""))</f>
        <v/>
      </c>
      <c r="Y100" s="12">
        <f>IF($A100="","",IF(TEXTJOIN(", ",TRUE,IF(COUNTIF('Vehicles'!$A$9:$A$108,$A100)&gt;1,"Duplicate Unit ID",""),IF($F100="","Missing vehicle type",""),IF($I100="","Missing tracking-start odometer",""),IF($J100="","Missing current odometer",""),IF(AND($I100&lt;&gt;"",$J100&lt;&gt;"",$J100&lt;$I100),"Current odometer below tracking-start odometer",""),IF(AND($B100="Active",OR($N100="",$O100="")),"Active vehicle with no applied PM interval",""),IF(AND($G100&lt;&gt;"",LEN($G100)&lt;&gt;17),"VIN present but not 17 characters",""))="","OK","Review: "&amp;TEXTJOIN(", ",TRUE,IF(COUNTIF('Vehicles'!$A$9:$A$108,$A100)&gt;1,"Duplicate Unit ID",""),IF($F100="","Missing vehicle type",""),IF($I100="","Missing tracking-start odometer",""),IF($J100="","Missing current odometer",""),IF(AND($I100&lt;&gt;"",$J100&lt;&gt;"",$J100&lt;$I100),"Current odometer below tracking-start odometer",""),IF(AND($B100="Active",OR($N100="",$O100="")),"Active vehicle with no applied PM interval",""),IF(AND($G100&lt;&gt;"",LEN($G100)&lt;&gt;17),"VIN present but not 17 characters",""))))</f>
        <v/>
      </c>
    </row>
    <row r="101">
      <c r="A101" s="25" t="n"/>
      <c r="B101" s="25" t="n"/>
      <c r="C101" s="32" t="n"/>
      <c r="D101" s="25" t="n"/>
      <c r="E101" s="25" t="n"/>
      <c r="F101" s="25" t="n"/>
      <c r="G101" s="25" t="n"/>
      <c r="H101" s="25" t="n"/>
      <c r="I101" s="27" t="n"/>
      <c r="J101" s="27" t="n"/>
      <c r="K101" s="25" t="n"/>
      <c r="L101" s="27" t="n"/>
      <c r="M101" s="32" t="n"/>
      <c r="N101" s="30">
        <f>IF($A101="","",IF($L101&lt;&gt;"",$L101,IFERROR(INDEX('Settings'!$E$5:$E$8,MATCH($F101,'Settings'!$D$5:$D$8,0)),"")))</f>
        <v/>
      </c>
      <c r="O101" s="13">
        <f>IF($A101="","",IF($M101&lt;&gt;"",$M101,IFERROR(INDEX('Settings'!$F$5:$F$8,MATCH($F101,'Settings'!$D$5:$D$8,0)),"")))</f>
        <v/>
      </c>
      <c r="P101" s="33">
        <f>IF($A101="","",IF(COUNTIFS('Maintenance Log'!$C$9:$C$108,$A101,'Maintenance Log'!$F$9:$F$108,"Preventive Maintenance")=0,"",IFERROR(MAXIFS('Maintenance Log'!$B$9:$B$108,'Maintenance Log'!$C$9:$C$108,$A101,'Maintenance Log'!$F$9:$F$108,"Preventive Maintenance"),"")))</f>
        <v/>
      </c>
      <c r="Q101" s="30">
        <f>IF($A101="","",IF(COUNTIFS('Maintenance Log'!$C$9:$C$108,$A101,'Maintenance Log'!$F$9:$F$108,"Preventive Maintenance")=0,"",IFERROR(MAXIFS('Maintenance Log'!$E$9:$E$108,'Maintenance Log'!$C$9:$C$108,$A101,'Maintenance Log'!$F$9:$F$108,"Preventive Maintenance"),"")))</f>
        <v/>
      </c>
      <c r="R101" s="33">
        <f>IFERROR(IF($P101="","",EDATE($P101,$O101)),"")</f>
        <v/>
      </c>
      <c r="S101" s="30">
        <f>IFERROR(IF($Q101="","",$Q101+$N101),"")</f>
        <v/>
      </c>
      <c r="T101" s="30">
        <f>IFERROR(IF($S101="","",$S101-$J101),"")</f>
        <v/>
      </c>
      <c r="U101" s="13">
        <f>IFERROR(IF($R101="","",$R101-TODAY()),"")</f>
        <v/>
      </c>
      <c r="V101" s="12">
        <f>IF($A101="","",IF($B101&lt;&gt;"Active","Not Active",IF(OR($P101="",$Q101=""),"No PM History",IF(OR($T101&lt;=0,$U101&lt;=0),"Overdue",IF(OR($T101&lt;='Settings'!$B$8,$U101&lt;='Settings'!$B$9),"Due Soon","Current")))))</f>
        <v/>
      </c>
      <c r="W101" s="14">
        <f>IF($A101="","",IFERROR(SUMIFS('Maintenance Log'!$R$9:$R$108,'Maintenance Log'!$C$9:$C$108,$A101,'Maintenance Log'!$B$9:$B$108,"&gt;="&amp;'Settings'!$B$4,'Maintenance Log'!$B$9:$B$108,"&lt;="&amp;'Settings'!$B$5),0))</f>
        <v/>
      </c>
      <c r="X101" s="31">
        <f>IF($A101="","",IFERROR($W101/SUMIFS('Maintenance Log'!$T$9:$T$108,'Maintenance Log'!$C$9:$C$108,$A101,'Maintenance Log'!$B$9:$B$108,"&gt;="&amp;'Settings'!$B$4,'Maintenance Log'!$B$9:$B$108,"&lt;="&amp;'Settings'!$B$5),""))</f>
        <v/>
      </c>
      <c r="Y101" s="12">
        <f>IF($A101="","",IF(TEXTJOIN(", ",TRUE,IF(COUNTIF('Vehicles'!$A$9:$A$108,$A101)&gt;1,"Duplicate Unit ID",""),IF($F101="","Missing vehicle type",""),IF($I101="","Missing tracking-start odometer",""),IF($J101="","Missing current odometer",""),IF(AND($I101&lt;&gt;"",$J101&lt;&gt;"",$J101&lt;$I101),"Current odometer below tracking-start odometer",""),IF(AND($B101="Active",OR($N101="",$O101="")),"Active vehicle with no applied PM interval",""),IF(AND($G101&lt;&gt;"",LEN($G101)&lt;&gt;17),"VIN present but not 17 characters",""))="","OK","Review: "&amp;TEXTJOIN(", ",TRUE,IF(COUNTIF('Vehicles'!$A$9:$A$108,$A101)&gt;1,"Duplicate Unit ID",""),IF($F101="","Missing vehicle type",""),IF($I101="","Missing tracking-start odometer",""),IF($J101="","Missing current odometer",""),IF(AND($I101&lt;&gt;"",$J101&lt;&gt;"",$J101&lt;$I101),"Current odometer below tracking-start odometer",""),IF(AND($B101="Active",OR($N101="",$O101="")),"Active vehicle with no applied PM interval",""),IF(AND($G101&lt;&gt;"",LEN($G101)&lt;&gt;17),"VIN present but not 17 characters",""))))</f>
        <v/>
      </c>
    </row>
    <row r="102">
      <c r="A102" s="25" t="n"/>
      <c r="B102" s="25" t="n"/>
      <c r="C102" s="32" t="n"/>
      <c r="D102" s="25" t="n"/>
      <c r="E102" s="25" t="n"/>
      <c r="F102" s="25" t="n"/>
      <c r="G102" s="25" t="n"/>
      <c r="H102" s="25" t="n"/>
      <c r="I102" s="27" t="n"/>
      <c r="J102" s="27" t="n"/>
      <c r="K102" s="25" t="n"/>
      <c r="L102" s="27" t="n"/>
      <c r="M102" s="32" t="n"/>
      <c r="N102" s="30">
        <f>IF($A102="","",IF($L102&lt;&gt;"",$L102,IFERROR(INDEX('Settings'!$E$5:$E$8,MATCH($F102,'Settings'!$D$5:$D$8,0)),"")))</f>
        <v/>
      </c>
      <c r="O102" s="13">
        <f>IF($A102="","",IF($M102&lt;&gt;"",$M102,IFERROR(INDEX('Settings'!$F$5:$F$8,MATCH($F102,'Settings'!$D$5:$D$8,0)),"")))</f>
        <v/>
      </c>
      <c r="P102" s="33">
        <f>IF($A102="","",IF(COUNTIFS('Maintenance Log'!$C$9:$C$108,$A102,'Maintenance Log'!$F$9:$F$108,"Preventive Maintenance")=0,"",IFERROR(MAXIFS('Maintenance Log'!$B$9:$B$108,'Maintenance Log'!$C$9:$C$108,$A102,'Maintenance Log'!$F$9:$F$108,"Preventive Maintenance"),"")))</f>
        <v/>
      </c>
      <c r="Q102" s="30">
        <f>IF($A102="","",IF(COUNTIFS('Maintenance Log'!$C$9:$C$108,$A102,'Maintenance Log'!$F$9:$F$108,"Preventive Maintenance")=0,"",IFERROR(MAXIFS('Maintenance Log'!$E$9:$E$108,'Maintenance Log'!$C$9:$C$108,$A102,'Maintenance Log'!$F$9:$F$108,"Preventive Maintenance"),"")))</f>
        <v/>
      </c>
      <c r="R102" s="33">
        <f>IFERROR(IF($P102="","",EDATE($P102,$O102)),"")</f>
        <v/>
      </c>
      <c r="S102" s="30">
        <f>IFERROR(IF($Q102="","",$Q102+$N102),"")</f>
        <v/>
      </c>
      <c r="T102" s="30">
        <f>IFERROR(IF($S102="","",$S102-$J102),"")</f>
        <v/>
      </c>
      <c r="U102" s="13">
        <f>IFERROR(IF($R102="","",$R102-TODAY()),"")</f>
        <v/>
      </c>
      <c r="V102" s="12">
        <f>IF($A102="","",IF($B102&lt;&gt;"Active","Not Active",IF(OR($P102="",$Q102=""),"No PM History",IF(OR($T102&lt;=0,$U102&lt;=0),"Overdue",IF(OR($T102&lt;='Settings'!$B$8,$U102&lt;='Settings'!$B$9),"Due Soon","Current")))))</f>
        <v/>
      </c>
      <c r="W102" s="14">
        <f>IF($A102="","",IFERROR(SUMIFS('Maintenance Log'!$R$9:$R$108,'Maintenance Log'!$C$9:$C$108,$A102,'Maintenance Log'!$B$9:$B$108,"&gt;="&amp;'Settings'!$B$4,'Maintenance Log'!$B$9:$B$108,"&lt;="&amp;'Settings'!$B$5),0))</f>
        <v/>
      </c>
      <c r="X102" s="31">
        <f>IF($A102="","",IFERROR($W102/SUMIFS('Maintenance Log'!$T$9:$T$108,'Maintenance Log'!$C$9:$C$108,$A102,'Maintenance Log'!$B$9:$B$108,"&gt;="&amp;'Settings'!$B$4,'Maintenance Log'!$B$9:$B$108,"&lt;="&amp;'Settings'!$B$5),""))</f>
        <v/>
      </c>
      <c r="Y102" s="12">
        <f>IF($A102="","",IF(TEXTJOIN(", ",TRUE,IF(COUNTIF('Vehicles'!$A$9:$A$108,$A102)&gt;1,"Duplicate Unit ID",""),IF($F102="","Missing vehicle type",""),IF($I102="","Missing tracking-start odometer",""),IF($J102="","Missing current odometer",""),IF(AND($I102&lt;&gt;"",$J102&lt;&gt;"",$J102&lt;$I102),"Current odometer below tracking-start odometer",""),IF(AND($B102="Active",OR($N102="",$O102="")),"Active vehicle with no applied PM interval",""),IF(AND($G102&lt;&gt;"",LEN($G102)&lt;&gt;17),"VIN present but not 17 characters",""))="","OK","Review: "&amp;TEXTJOIN(", ",TRUE,IF(COUNTIF('Vehicles'!$A$9:$A$108,$A102)&gt;1,"Duplicate Unit ID",""),IF($F102="","Missing vehicle type",""),IF($I102="","Missing tracking-start odometer",""),IF($J102="","Missing current odometer",""),IF(AND($I102&lt;&gt;"",$J102&lt;&gt;"",$J102&lt;$I102),"Current odometer below tracking-start odometer",""),IF(AND($B102="Active",OR($N102="",$O102="")),"Active vehicle with no applied PM interval",""),IF(AND($G102&lt;&gt;"",LEN($G102)&lt;&gt;17),"VIN present but not 17 characters",""))))</f>
        <v/>
      </c>
    </row>
    <row r="103">
      <c r="A103" s="25" t="n"/>
      <c r="B103" s="25" t="n"/>
      <c r="C103" s="32" t="n"/>
      <c r="D103" s="25" t="n"/>
      <c r="E103" s="25" t="n"/>
      <c r="F103" s="25" t="n"/>
      <c r="G103" s="25" t="n"/>
      <c r="H103" s="25" t="n"/>
      <c r="I103" s="27" t="n"/>
      <c r="J103" s="27" t="n"/>
      <c r="K103" s="25" t="n"/>
      <c r="L103" s="27" t="n"/>
      <c r="M103" s="32" t="n"/>
      <c r="N103" s="30">
        <f>IF($A103="","",IF($L103&lt;&gt;"",$L103,IFERROR(INDEX('Settings'!$E$5:$E$8,MATCH($F103,'Settings'!$D$5:$D$8,0)),"")))</f>
        <v/>
      </c>
      <c r="O103" s="13">
        <f>IF($A103="","",IF($M103&lt;&gt;"",$M103,IFERROR(INDEX('Settings'!$F$5:$F$8,MATCH($F103,'Settings'!$D$5:$D$8,0)),"")))</f>
        <v/>
      </c>
      <c r="P103" s="33">
        <f>IF($A103="","",IF(COUNTIFS('Maintenance Log'!$C$9:$C$108,$A103,'Maintenance Log'!$F$9:$F$108,"Preventive Maintenance")=0,"",IFERROR(MAXIFS('Maintenance Log'!$B$9:$B$108,'Maintenance Log'!$C$9:$C$108,$A103,'Maintenance Log'!$F$9:$F$108,"Preventive Maintenance"),"")))</f>
        <v/>
      </c>
      <c r="Q103" s="30">
        <f>IF($A103="","",IF(COUNTIFS('Maintenance Log'!$C$9:$C$108,$A103,'Maintenance Log'!$F$9:$F$108,"Preventive Maintenance")=0,"",IFERROR(MAXIFS('Maintenance Log'!$E$9:$E$108,'Maintenance Log'!$C$9:$C$108,$A103,'Maintenance Log'!$F$9:$F$108,"Preventive Maintenance"),"")))</f>
        <v/>
      </c>
      <c r="R103" s="33">
        <f>IFERROR(IF($P103="","",EDATE($P103,$O103)),"")</f>
        <v/>
      </c>
      <c r="S103" s="30">
        <f>IFERROR(IF($Q103="","",$Q103+$N103),"")</f>
        <v/>
      </c>
      <c r="T103" s="30">
        <f>IFERROR(IF($S103="","",$S103-$J103),"")</f>
        <v/>
      </c>
      <c r="U103" s="13">
        <f>IFERROR(IF($R103="","",$R103-TODAY()),"")</f>
        <v/>
      </c>
      <c r="V103" s="12">
        <f>IF($A103="","",IF($B103&lt;&gt;"Active","Not Active",IF(OR($P103="",$Q103=""),"No PM History",IF(OR($T103&lt;=0,$U103&lt;=0),"Overdue",IF(OR($T103&lt;='Settings'!$B$8,$U103&lt;='Settings'!$B$9),"Due Soon","Current")))))</f>
        <v/>
      </c>
      <c r="W103" s="14">
        <f>IF($A103="","",IFERROR(SUMIFS('Maintenance Log'!$R$9:$R$108,'Maintenance Log'!$C$9:$C$108,$A103,'Maintenance Log'!$B$9:$B$108,"&gt;="&amp;'Settings'!$B$4,'Maintenance Log'!$B$9:$B$108,"&lt;="&amp;'Settings'!$B$5),0))</f>
        <v/>
      </c>
      <c r="X103" s="31">
        <f>IF($A103="","",IFERROR($W103/SUMIFS('Maintenance Log'!$T$9:$T$108,'Maintenance Log'!$C$9:$C$108,$A103,'Maintenance Log'!$B$9:$B$108,"&gt;="&amp;'Settings'!$B$4,'Maintenance Log'!$B$9:$B$108,"&lt;="&amp;'Settings'!$B$5),""))</f>
        <v/>
      </c>
      <c r="Y103" s="12">
        <f>IF($A103="","",IF(TEXTJOIN(", ",TRUE,IF(COUNTIF('Vehicles'!$A$9:$A$108,$A103)&gt;1,"Duplicate Unit ID",""),IF($F103="","Missing vehicle type",""),IF($I103="","Missing tracking-start odometer",""),IF($J103="","Missing current odometer",""),IF(AND($I103&lt;&gt;"",$J103&lt;&gt;"",$J103&lt;$I103),"Current odometer below tracking-start odometer",""),IF(AND($B103="Active",OR($N103="",$O103="")),"Active vehicle with no applied PM interval",""),IF(AND($G103&lt;&gt;"",LEN($G103)&lt;&gt;17),"VIN present but not 17 characters",""))="","OK","Review: "&amp;TEXTJOIN(", ",TRUE,IF(COUNTIF('Vehicles'!$A$9:$A$108,$A103)&gt;1,"Duplicate Unit ID",""),IF($F103="","Missing vehicle type",""),IF($I103="","Missing tracking-start odometer",""),IF($J103="","Missing current odometer",""),IF(AND($I103&lt;&gt;"",$J103&lt;&gt;"",$J103&lt;$I103),"Current odometer below tracking-start odometer",""),IF(AND($B103="Active",OR($N103="",$O103="")),"Active vehicle with no applied PM interval",""),IF(AND($G103&lt;&gt;"",LEN($G103)&lt;&gt;17),"VIN present but not 17 characters",""))))</f>
        <v/>
      </c>
    </row>
    <row r="104">
      <c r="A104" s="25" t="n"/>
      <c r="B104" s="25" t="n"/>
      <c r="C104" s="32" t="n"/>
      <c r="D104" s="25" t="n"/>
      <c r="E104" s="25" t="n"/>
      <c r="F104" s="25" t="n"/>
      <c r="G104" s="25" t="n"/>
      <c r="H104" s="25" t="n"/>
      <c r="I104" s="27" t="n"/>
      <c r="J104" s="27" t="n"/>
      <c r="K104" s="25" t="n"/>
      <c r="L104" s="27" t="n"/>
      <c r="M104" s="32" t="n"/>
      <c r="N104" s="30">
        <f>IF($A104="","",IF($L104&lt;&gt;"",$L104,IFERROR(INDEX('Settings'!$E$5:$E$8,MATCH($F104,'Settings'!$D$5:$D$8,0)),"")))</f>
        <v/>
      </c>
      <c r="O104" s="13">
        <f>IF($A104="","",IF($M104&lt;&gt;"",$M104,IFERROR(INDEX('Settings'!$F$5:$F$8,MATCH($F104,'Settings'!$D$5:$D$8,0)),"")))</f>
        <v/>
      </c>
      <c r="P104" s="33">
        <f>IF($A104="","",IF(COUNTIFS('Maintenance Log'!$C$9:$C$108,$A104,'Maintenance Log'!$F$9:$F$108,"Preventive Maintenance")=0,"",IFERROR(MAXIFS('Maintenance Log'!$B$9:$B$108,'Maintenance Log'!$C$9:$C$108,$A104,'Maintenance Log'!$F$9:$F$108,"Preventive Maintenance"),"")))</f>
        <v/>
      </c>
      <c r="Q104" s="30">
        <f>IF($A104="","",IF(COUNTIFS('Maintenance Log'!$C$9:$C$108,$A104,'Maintenance Log'!$F$9:$F$108,"Preventive Maintenance")=0,"",IFERROR(MAXIFS('Maintenance Log'!$E$9:$E$108,'Maintenance Log'!$C$9:$C$108,$A104,'Maintenance Log'!$F$9:$F$108,"Preventive Maintenance"),"")))</f>
        <v/>
      </c>
      <c r="R104" s="33">
        <f>IFERROR(IF($P104="","",EDATE($P104,$O104)),"")</f>
        <v/>
      </c>
      <c r="S104" s="30">
        <f>IFERROR(IF($Q104="","",$Q104+$N104),"")</f>
        <v/>
      </c>
      <c r="T104" s="30">
        <f>IFERROR(IF($S104="","",$S104-$J104),"")</f>
        <v/>
      </c>
      <c r="U104" s="13">
        <f>IFERROR(IF($R104="","",$R104-TODAY()),"")</f>
        <v/>
      </c>
      <c r="V104" s="12">
        <f>IF($A104="","",IF($B104&lt;&gt;"Active","Not Active",IF(OR($P104="",$Q104=""),"No PM History",IF(OR($T104&lt;=0,$U104&lt;=0),"Overdue",IF(OR($T104&lt;='Settings'!$B$8,$U104&lt;='Settings'!$B$9),"Due Soon","Current")))))</f>
        <v/>
      </c>
      <c r="W104" s="14">
        <f>IF($A104="","",IFERROR(SUMIFS('Maintenance Log'!$R$9:$R$108,'Maintenance Log'!$C$9:$C$108,$A104,'Maintenance Log'!$B$9:$B$108,"&gt;="&amp;'Settings'!$B$4,'Maintenance Log'!$B$9:$B$108,"&lt;="&amp;'Settings'!$B$5),0))</f>
        <v/>
      </c>
      <c r="X104" s="31">
        <f>IF($A104="","",IFERROR($W104/SUMIFS('Maintenance Log'!$T$9:$T$108,'Maintenance Log'!$C$9:$C$108,$A104,'Maintenance Log'!$B$9:$B$108,"&gt;="&amp;'Settings'!$B$4,'Maintenance Log'!$B$9:$B$108,"&lt;="&amp;'Settings'!$B$5),""))</f>
        <v/>
      </c>
      <c r="Y104" s="12">
        <f>IF($A104="","",IF(TEXTJOIN(", ",TRUE,IF(COUNTIF('Vehicles'!$A$9:$A$108,$A104)&gt;1,"Duplicate Unit ID",""),IF($F104="","Missing vehicle type",""),IF($I104="","Missing tracking-start odometer",""),IF($J104="","Missing current odometer",""),IF(AND($I104&lt;&gt;"",$J104&lt;&gt;"",$J104&lt;$I104),"Current odometer below tracking-start odometer",""),IF(AND($B104="Active",OR($N104="",$O104="")),"Active vehicle with no applied PM interval",""),IF(AND($G104&lt;&gt;"",LEN($G104)&lt;&gt;17),"VIN present but not 17 characters",""))="","OK","Review: "&amp;TEXTJOIN(", ",TRUE,IF(COUNTIF('Vehicles'!$A$9:$A$108,$A104)&gt;1,"Duplicate Unit ID",""),IF($F104="","Missing vehicle type",""),IF($I104="","Missing tracking-start odometer",""),IF($J104="","Missing current odometer",""),IF(AND($I104&lt;&gt;"",$J104&lt;&gt;"",$J104&lt;$I104),"Current odometer below tracking-start odometer",""),IF(AND($B104="Active",OR($N104="",$O104="")),"Active vehicle with no applied PM interval",""),IF(AND($G104&lt;&gt;"",LEN($G104)&lt;&gt;17),"VIN present but not 17 characters",""))))</f>
        <v/>
      </c>
    </row>
    <row r="105">
      <c r="A105" s="25" t="n"/>
      <c r="B105" s="25" t="n"/>
      <c r="C105" s="32" t="n"/>
      <c r="D105" s="25" t="n"/>
      <c r="E105" s="25" t="n"/>
      <c r="F105" s="25" t="n"/>
      <c r="G105" s="25" t="n"/>
      <c r="H105" s="25" t="n"/>
      <c r="I105" s="27" t="n"/>
      <c r="J105" s="27" t="n"/>
      <c r="K105" s="25" t="n"/>
      <c r="L105" s="27" t="n"/>
      <c r="M105" s="32" t="n"/>
      <c r="N105" s="30">
        <f>IF($A105="","",IF($L105&lt;&gt;"",$L105,IFERROR(INDEX('Settings'!$E$5:$E$8,MATCH($F105,'Settings'!$D$5:$D$8,0)),"")))</f>
        <v/>
      </c>
      <c r="O105" s="13">
        <f>IF($A105="","",IF($M105&lt;&gt;"",$M105,IFERROR(INDEX('Settings'!$F$5:$F$8,MATCH($F105,'Settings'!$D$5:$D$8,0)),"")))</f>
        <v/>
      </c>
      <c r="P105" s="33">
        <f>IF($A105="","",IF(COUNTIFS('Maintenance Log'!$C$9:$C$108,$A105,'Maintenance Log'!$F$9:$F$108,"Preventive Maintenance")=0,"",IFERROR(MAXIFS('Maintenance Log'!$B$9:$B$108,'Maintenance Log'!$C$9:$C$108,$A105,'Maintenance Log'!$F$9:$F$108,"Preventive Maintenance"),"")))</f>
        <v/>
      </c>
      <c r="Q105" s="30">
        <f>IF($A105="","",IF(COUNTIFS('Maintenance Log'!$C$9:$C$108,$A105,'Maintenance Log'!$F$9:$F$108,"Preventive Maintenance")=0,"",IFERROR(MAXIFS('Maintenance Log'!$E$9:$E$108,'Maintenance Log'!$C$9:$C$108,$A105,'Maintenance Log'!$F$9:$F$108,"Preventive Maintenance"),"")))</f>
        <v/>
      </c>
      <c r="R105" s="33">
        <f>IFERROR(IF($P105="","",EDATE($P105,$O105)),"")</f>
        <v/>
      </c>
      <c r="S105" s="30">
        <f>IFERROR(IF($Q105="","",$Q105+$N105),"")</f>
        <v/>
      </c>
      <c r="T105" s="30">
        <f>IFERROR(IF($S105="","",$S105-$J105),"")</f>
        <v/>
      </c>
      <c r="U105" s="13">
        <f>IFERROR(IF($R105="","",$R105-TODAY()),"")</f>
        <v/>
      </c>
      <c r="V105" s="12">
        <f>IF($A105="","",IF($B105&lt;&gt;"Active","Not Active",IF(OR($P105="",$Q105=""),"No PM History",IF(OR($T105&lt;=0,$U105&lt;=0),"Overdue",IF(OR($T105&lt;='Settings'!$B$8,$U105&lt;='Settings'!$B$9),"Due Soon","Current")))))</f>
        <v/>
      </c>
      <c r="W105" s="14">
        <f>IF($A105="","",IFERROR(SUMIFS('Maintenance Log'!$R$9:$R$108,'Maintenance Log'!$C$9:$C$108,$A105,'Maintenance Log'!$B$9:$B$108,"&gt;="&amp;'Settings'!$B$4,'Maintenance Log'!$B$9:$B$108,"&lt;="&amp;'Settings'!$B$5),0))</f>
        <v/>
      </c>
      <c r="X105" s="31">
        <f>IF($A105="","",IFERROR($W105/SUMIFS('Maintenance Log'!$T$9:$T$108,'Maintenance Log'!$C$9:$C$108,$A105,'Maintenance Log'!$B$9:$B$108,"&gt;="&amp;'Settings'!$B$4,'Maintenance Log'!$B$9:$B$108,"&lt;="&amp;'Settings'!$B$5),""))</f>
        <v/>
      </c>
      <c r="Y105" s="12">
        <f>IF($A105="","",IF(TEXTJOIN(", ",TRUE,IF(COUNTIF('Vehicles'!$A$9:$A$108,$A105)&gt;1,"Duplicate Unit ID",""),IF($F105="","Missing vehicle type",""),IF($I105="","Missing tracking-start odometer",""),IF($J105="","Missing current odometer",""),IF(AND($I105&lt;&gt;"",$J105&lt;&gt;"",$J105&lt;$I105),"Current odometer below tracking-start odometer",""),IF(AND($B105="Active",OR($N105="",$O105="")),"Active vehicle with no applied PM interval",""),IF(AND($G105&lt;&gt;"",LEN($G105)&lt;&gt;17),"VIN present but not 17 characters",""))="","OK","Review: "&amp;TEXTJOIN(", ",TRUE,IF(COUNTIF('Vehicles'!$A$9:$A$108,$A105)&gt;1,"Duplicate Unit ID",""),IF($F105="","Missing vehicle type",""),IF($I105="","Missing tracking-start odometer",""),IF($J105="","Missing current odometer",""),IF(AND($I105&lt;&gt;"",$J105&lt;&gt;"",$J105&lt;$I105),"Current odometer below tracking-start odometer",""),IF(AND($B105="Active",OR($N105="",$O105="")),"Active vehicle with no applied PM interval",""),IF(AND($G105&lt;&gt;"",LEN($G105)&lt;&gt;17),"VIN present but not 17 characters",""))))</f>
        <v/>
      </c>
    </row>
    <row r="106">
      <c r="A106" s="25" t="n"/>
      <c r="B106" s="25" t="n"/>
      <c r="C106" s="32" t="n"/>
      <c r="D106" s="25" t="n"/>
      <c r="E106" s="25" t="n"/>
      <c r="F106" s="25" t="n"/>
      <c r="G106" s="25" t="n"/>
      <c r="H106" s="25" t="n"/>
      <c r="I106" s="27" t="n"/>
      <c r="J106" s="27" t="n"/>
      <c r="K106" s="25" t="n"/>
      <c r="L106" s="27" t="n"/>
      <c r="M106" s="32" t="n"/>
      <c r="N106" s="30">
        <f>IF($A106="","",IF($L106&lt;&gt;"",$L106,IFERROR(INDEX('Settings'!$E$5:$E$8,MATCH($F106,'Settings'!$D$5:$D$8,0)),"")))</f>
        <v/>
      </c>
      <c r="O106" s="13">
        <f>IF($A106="","",IF($M106&lt;&gt;"",$M106,IFERROR(INDEX('Settings'!$F$5:$F$8,MATCH($F106,'Settings'!$D$5:$D$8,0)),"")))</f>
        <v/>
      </c>
      <c r="P106" s="33">
        <f>IF($A106="","",IF(COUNTIFS('Maintenance Log'!$C$9:$C$108,$A106,'Maintenance Log'!$F$9:$F$108,"Preventive Maintenance")=0,"",IFERROR(MAXIFS('Maintenance Log'!$B$9:$B$108,'Maintenance Log'!$C$9:$C$108,$A106,'Maintenance Log'!$F$9:$F$108,"Preventive Maintenance"),"")))</f>
        <v/>
      </c>
      <c r="Q106" s="30">
        <f>IF($A106="","",IF(COUNTIFS('Maintenance Log'!$C$9:$C$108,$A106,'Maintenance Log'!$F$9:$F$108,"Preventive Maintenance")=0,"",IFERROR(MAXIFS('Maintenance Log'!$E$9:$E$108,'Maintenance Log'!$C$9:$C$108,$A106,'Maintenance Log'!$F$9:$F$108,"Preventive Maintenance"),"")))</f>
        <v/>
      </c>
      <c r="R106" s="33">
        <f>IFERROR(IF($P106="","",EDATE($P106,$O106)),"")</f>
        <v/>
      </c>
      <c r="S106" s="30">
        <f>IFERROR(IF($Q106="","",$Q106+$N106),"")</f>
        <v/>
      </c>
      <c r="T106" s="30">
        <f>IFERROR(IF($S106="","",$S106-$J106),"")</f>
        <v/>
      </c>
      <c r="U106" s="13">
        <f>IFERROR(IF($R106="","",$R106-TODAY()),"")</f>
        <v/>
      </c>
      <c r="V106" s="12">
        <f>IF($A106="","",IF($B106&lt;&gt;"Active","Not Active",IF(OR($P106="",$Q106=""),"No PM History",IF(OR($T106&lt;=0,$U106&lt;=0),"Overdue",IF(OR($T106&lt;='Settings'!$B$8,$U106&lt;='Settings'!$B$9),"Due Soon","Current")))))</f>
        <v/>
      </c>
      <c r="W106" s="14">
        <f>IF($A106="","",IFERROR(SUMIFS('Maintenance Log'!$R$9:$R$108,'Maintenance Log'!$C$9:$C$108,$A106,'Maintenance Log'!$B$9:$B$108,"&gt;="&amp;'Settings'!$B$4,'Maintenance Log'!$B$9:$B$108,"&lt;="&amp;'Settings'!$B$5),0))</f>
        <v/>
      </c>
      <c r="X106" s="31">
        <f>IF($A106="","",IFERROR($W106/SUMIFS('Maintenance Log'!$T$9:$T$108,'Maintenance Log'!$C$9:$C$108,$A106,'Maintenance Log'!$B$9:$B$108,"&gt;="&amp;'Settings'!$B$4,'Maintenance Log'!$B$9:$B$108,"&lt;="&amp;'Settings'!$B$5),""))</f>
        <v/>
      </c>
      <c r="Y106" s="12">
        <f>IF($A106="","",IF(TEXTJOIN(", ",TRUE,IF(COUNTIF('Vehicles'!$A$9:$A$108,$A106)&gt;1,"Duplicate Unit ID",""),IF($F106="","Missing vehicle type",""),IF($I106="","Missing tracking-start odometer",""),IF($J106="","Missing current odometer",""),IF(AND($I106&lt;&gt;"",$J106&lt;&gt;"",$J106&lt;$I106),"Current odometer below tracking-start odometer",""),IF(AND($B106="Active",OR($N106="",$O106="")),"Active vehicle with no applied PM interval",""),IF(AND($G106&lt;&gt;"",LEN($G106)&lt;&gt;17),"VIN present but not 17 characters",""))="","OK","Review: "&amp;TEXTJOIN(", ",TRUE,IF(COUNTIF('Vehicles'!$A$9:$A$108,$A106)&gt;1,"Duplicate Unit ID",""),IF($F106="","Missing vehicle type",""),IF($I106="","Missing tracking-start odometer",""),IF($J106="","Missing current odometer",""),IF(AND($I106&lt;&gt;"",$J106&lt;&gt;"",$J106&lt;$I106),"Current odometer below tracking-start odometer",""),IF(AND($B106="Active",OR($N106="",$O106="")),"Active vehicle with no applied PM interval",""),IF(AND($G106&lt;&gt;"",LEN($G106)&lt;&gt;17),"VIN present but not 17 characters",""))))</f>
        <v/>
      </c>
    </row>
    <row r="107">
      <c r="A107" s="25" t="n"/>
      <c r="B107" s="25" t="n"/>
      <c r="C107" s="32" t="n"/>
      <c r="D107" s="25" t="n"/>
      <c r="E107" s="25" t="n"/>
      <c r="F107" s="25" t="n"/>
      <c r="G107" s="25" t="n"/>
      <c r="H107" s="25" t="n"/>
      <c r="I107" s="27" t="n"/>
      <c r="J107" s="27" t="n"/>
      <c r="K107" s="25" t="n"/>
      <c r="L107" s="27" t="n"/>
      <c r="M107" s="32" t="n"/>
      <c r="N107" s="30">
        <f>IF($A107="","",IF($L107&lt;&gt;"",$L107,IFERROR(INDEX('Settings'!$E$5:$E$8,MATCH($F107,'Settings'!$D$5:$D$8,0)),"")))</f>
        <v/>
      </c>
      <c r="O107" s="13">
        <f>IF($A107="","",IF($M107&lt;&gt;"",$M107,IFERROR(INDEX('Settings'!$F$5:$F$8,MATCH($F107,'Settings'!$D$5:$D$8,0)),"")))</f>
        <v/>
      </c>
      <c r="P107" s="33">
        <f>IF($A107="","",IF(COUNTIFS('Maintenance Log'!$C$9:$C$108,$A107,'Maintenance Log'!$F$9:$F$108,"Preventive Maintenance")=0,"",IFERROR(MAXIFS('Maintenance Log'!$B$9:$B$108,'Maintenance Log'!$C$9:$C$108,$A107,'Maintenance Log'!$F$9:$F$108,"Preventive Maintenance"),"")))</f>
        <v/>
      </c>
      <c r="Q107" s="30">
        <f>IF($A107="","",IF(COUNTIFS('Maintenance Log'!$C$9:$C$108,$A107,'Maintenance Log'!$F$9:$F$108,"Preventive Maintenance")=0,"",IFERROR(MAXIFS('Maintenance Log'!$E$9:$E$108,'Maintenance Log'!$C$9:$C$108,$A107,'Maintenance Log'!$F$9:$F$108,"Preventive Maintenance"),"")))</f>
        <v/>
      </c>
      <c r="R107" s="33">
        <f>IFERROR(IF($P107="","",EDATE($P107,$O107)),"")</f>
        <v/>
      </c>
      <c r="S107" s="30">
        <f>IFERROR(IF($Q107="","",$Q107+$N107),"")</f>
        <v/>
      </c>
      <c r="T107" s="30">
        <f>IFERROR(IF($S107="","",$S107-$J107),"")</f>
        <v/>
      </c>
      <c r="U107" s="13">
        <f>IFERROR(IF($R107="","",$R107-TODAY()),"")</f>
        <v/>
      </c>
      <c r="V107" s="12">
        <f>IF($A107="","",IF($B107&lt;&gt;"Active","Not Active",IF(OR($P107="",$Q107=""),"No PM History",IF(OR($T107&lt;=0,$U107&lt;=0),"Overdue",IF(OR($T107&lt;='Settings'!$B$8,$U107&lt;='Settings'!$B$9),"Due Soon","Current")))))</f>
        <v/>
      </c>
      <c r="W107" s="14">
        <f>IF($A107="","",IFERROR(SUMIFS('Maintenance Log'!$R$9:$R$108,'Maintenance Log'!$C$9:$C$108,$A107,'Maintenance Log'!$B$9:$B$108,"&gt;="&amp;'Settings'!$B$4,'Maintenance Log'!$B$9:$B$108,"&lt;="&amp;'Settings'!$B$5),0))</f>
        <v/>
      </c>
      <c r="X107" s="31">
        <f>IF($A107="","",IFERROR($W107/SUMIFS('Maintenance Log'!$T$9:$T$108,'Maintenance Log'!$C$9:$C$108,$A107,'Maintenance Log'!$B$9:$B$108,"&gt;="&amp;'Settings'!$B$4,'Maintenance Log'!$B$9:$B$108,"&lt;="&amp;'Settings'!$B$5),""))</f>
        <v/>
      </c>
      <c r="Y107" s="12">
        <f>IF($A107="","",IF(TEXTJOIN(", ",TRUE,IF(COUNTIF('Vehicles'!$A$9:$A$108,$A107)&gt;1,"Duplicate Unit ID",""),IF($F107="","Missing vehicle type",""),IF($I107="","Missing tracking-start odometer",""),IF($J107="","Missing current odometer",""),IF(AND($I107&lt;&gt;"",$J107&lt;&gt;"",$J107&lt;$I107),"Current odometer below tracking-start odometer",""),IF(AND($B107="Active",OR($N107="",$O107="")),"Active vehicle with no applied PM interval",""),IF(AND($G107&lt;&gt;"",LEN($G107)&lt;&gt;17),"VIN present but not 17 characters",""))="","OK","Review: "&amp;TEXTJOIN(", ",TRUE,IF(COUNTIF('Vehicles'!$A$9:$A$108,$A107)&gt;1,"Duplicate Unit ID",""),IF($F107="","Missing vehicle type",""),IF($I107="","Missing tracking-start odometer",""),IF($J107="","Missing current odometer",""),IF(AND($I107&lt;&gt;"",$J107&lt;&gt;"",$J107&lt;$I107),"Current odometer below tracking-start odometer",""),IF(AND($B107="Active",OR($N107="",$O107="")),"Active vehicle with no applied PM interval",""),IF(AND($G107&lt;&gt;"",LEN($G107)&lt;&gt;17),"VIN present but not 17 characters",""))))</f>
        <v/>
      </c>
    </row>
    <row r="108">
      <c r="A108" s="25" t="n"/>
      <c r="B108" s="25" t="n"/>
      <c r="C108" s="32" t="n"/>
      <c r="D108" s="25" t="n"/>
      <c r="E108" s="25" t="n"/>
      <c r="F108" s="25" t="n"/>
      <c r="G108" s="25" t="n"/>
      <c r="H108" s="25" t="n"/>
      <c r="I108" s="27" t="n"/>
      <c r="J108" s="27" t="n"/>
      <c r="K108" s="25" t="n"/>
      <c r="L108" s="27" t="n"/>
      <c r="M108" s="32" t="n"/>
      <c r="N108" s="30">
        <f>IF($A108="","",IF($L108&lt;&gt;"",$L108,IFERROR(INDEX('Settings'!$E$5:$E$8,MATCH($F108,'Settings'!$D$5:$D$8,0)),"")))</f>
        <v/>
      </c>
      <c r="O108" s="13">
        <f>IF($A108="","",IF($M108&lt;&gt;"",$M108,IFERROR(INDEX('Settings'!$F$5:$F$8,MATCH($F108,'Settings'!$D$5:$D$8,0)),"")))</f>
        <v/>
      </c>
      <c r="P108" s="33">
        <f>IF($A108="","",IF(COUNTIFS('Maintenance Log'!$C$9:$C$108,$A108,'Maintenance Log'!$F$9:$F$108,"Preventive Maintenance")=0,"",IFERROR(MAXIFS('Maintenance Log'!$B$9:$B$108,'Maintenance Log'!$C$9:$C$108,$A108,'Maintenance Log'!$F$9:$F$108,"Preventive Maintenance"),"")))</f>
        <v/>
      </c>
      <c r="Q108" s="30">
        <f>IF($A108="","",IF(COUNTIFS('Maintenance Log'!$C$9:$C$108,$A108,'Maintenance Log'!$F$9:$F$108,"Preventive Maintenance")=0,"",IFERROR(MAXIFS('Maintenance Log'!$E$9:$E$108,'Maintenance Log'!$C$9:$C$108,$A108,'Maintenance Log'!$F$9:$F$108,"Preventive Maintenance"),"")))</f>
        <v/>
      </c>
      <c r="R108" s="33">
        <f>IFERROR(IF($P108="","",EDATE($P108,$O108)),"")</f>
        <v/>
      </c>
      <c r="S108" s="30">
        <f>IFERROR(IF($Q108="","",$Q108+$N108),"")</f>
        <v/>
      </c>
      <c r="T108" s="30">
        <f>IFERROR(IF($S108="","",$S108-$J108),"")</f>
        <v/>
      </c>
      <c r="U108" s="13">
        <f>IFERROR(IF($R108="","",$R108-TODAY()),"")</f>
        <v/>
      </c>
      <c r="V108" s="12">
        <f>IF($A108="","",IF($B108&lt;&gt;"Active","Not Active",IF(OR($P108="",$Q108=""),"No PM History",IF(OR($T108&lt;=0,$U108&lt;=0),"Overdue",IF(OR($T108&lt;='Settings'!$B$8,$U108&lt;='Settings'!$B$9),"Due Soon","Current")))))</f>
        <v/>
      </c>
      <c r="W108" s="14">
        <f>IF($A108="","",IFERROR(SUMIFS('Maintenance Log'!$R$9:$R$108,'Maintenance Log'!$C$9:$C$108,$A108,'Maintenance Log'!$B$9:$B$108,"&gt;="&amp;'Settings'!$B$4,'Maintenance Log'!$B$9:$B$108,"&lt;="&amp;'Settings'!$B$5),0))</f>
        <v/>
      </c>
      <c r="X108" s="31">
        <f>IF($A108="","",IFERROR($W108/SUMIFS('Maintenance Log'!$T$9:$T$108,'Maintenance Log'!$C$9:$C$108,$A108,'Maintenance Log'!$B$9:$B$108,"&gt;="&amp;'Settings'!$B$4,'Maintenance Log'!$B$9:$B$108,"&lt;="&amp;'Settings'!$B$5),""))</f>
        <v/>
      </c>
      <c r="Y108" s="12">
        <f>IF($A108="","",IF(TEXTJOIN(", ",TRUE,IF(COUNTIF('Vehicles'!$A$9:$A$108,$A108)&gt;1,"Duplicate Unit ID",""),IF($F108="","Missing vehicle type",""),IF($I108="","Missing tracking-start odometer",""),IF($J108="","Missing current odometer",""),IF(AND($I108&lt;&gt;"",$J108&lt;&gt;"",$J108&lt;$I108),"Current odometer below tracking-start odometer",""),IF(AND($B108="Active",OR($N108="",$O108="")),"Active vehicle with no applied PM interval",""),IF(AND($G108&lt;&gt;"",LEN($G108)&lt;&gt;17),"VIN present but not 17 characters",""))="","OK","Review: "&amp;TEXTJOIN(", ",TRUE,IF(COUNTIF('Vehicles'!$A$9:$A$108,$A108)&gt;1,"Duplicate Unit ID",""),IF($F108="","Missing vehicle type",""),IF($I108="","Missing tracking-start odometer",""),IF($J108="","Missing current odometer",""),IF(AND($I108&lt;&gt;"",$J108&lt;&gt;"",$J108&lt;$I108),"Current odometer below tracking-start odometer",""),IF(AND($B108="Active",OR($N108="",$O108="")),"Active vehicle with no applied PM interval",""),IF(AND($G108&lt;&gt;"",LEN($G108)&lt;&gt;17),"VIN present but not 17 characters",""))))</f>
        <v/>
      </c>
    </row>
  </sheetData>
  <mergeCells count="1">
    <mergeCell ref="A1:Y1"/>
  </mergeCells>
  <conditionalFormatting sqref="A9:A108">
    <cfRule type="expression" priority="1" dxfId="0">
      <formula>AND($A9&lt;&gt;"",COUNTIF($A$9:$A$108,$A9)&gt;1)</formula>
    </cfRule>
  </conditionalFormatting>
  <conditionalFormatting sqref="V9:V108">
    <cfRule type="expression" priority="2" dxfId="0">
      <formula>$V9="Overdue"</formula>
    </cfRule>
    <cfRule type="expression" priority="3" dxfId="1">
      <formula>$V9="Due Soon"</formula>
    </cfRule>
    <cfRule type="expression" priority="4" dxfId="2">
      <formula>$V9="Current"</formula>
    </cfRule>
    <cfRule type="expression" priority="5" dxfId="3">
      <formula>$V9="No PM History"</formula>
    </cfRule>
    <cfRule type="expression" priority="6" dxfId="4">
      <formula>$V9="Not Active"</formula>
    </cfRule>
  </conditionalFormatting>
  <conditionalFormatting sqref="T9:U108">
    <cfRule type="expression" priority="7" dxfId="0">
      <formula>AND($A9&lt;&gt;"",OR($T9&lt;0,$U9&lt;0))</formula>
    </cfRule>
  </conditionalFormatting>
  <conditionalFormatting sqref="Y9:Y108">
    <cfRule type="expression" priority="8" dxfId="0">
      <formula>ISNUMBER(SEARCH("Review",$Y9))</formula>
    </cfRule>
    <cfRule type="expression" priority="9" dxfId="2">
      <formula>$Y9="OK"</formula>
    </cfRule>
  </conditionalFormatting>
  <dataValidations count="6">
    <dataValidation sqref="B9:B108" showDropDown="0" showInputMessage="1" showErrorMessage="1" allowBlank="0" errorTitle="Invalid Vehicle Status" error="Select a vehicle status from the Settings list." promptTitle="Vehicle Status" prompt="Select Active, Out of Service, or Sold." type="list" errorStyle="stop">
      <formula1>INDIRECT("'Settings'!$L$5:$L$7")</formula1>
    </dataValidation>
    <dataValidation sqref="C9:C108" showDropDown="0" showInputMessage="1" showErrorMessage="1" allowBlank="0" errorTitle="Invalid Vehicle Year" error="Enter a year from 1980 through next year." promptTitle="Vehicle Year" prompt="Enter the four-digit model year." type="whole" errorStyle="stop" operator="between">
      <formula1>1980</formula1>
      <formula2>YEAR(TODAY())+1</formula2>
    </dataValidation>
    <dataValidation sqref="F9:F108" showDropDown="0" showInputMessage="1" showErrorMessage="1" allowBlank="0" errorTitle="Invalid Vehicle Type" error="Select a vehicle type from the Settings list." promptTitle="Vehicle Type" prompt="Choose the vehicle type used for PM defaults." type="list" errorStyle="stop">
      <formula1>INDIRECT("'Settings'!$N$5:$N$8")</formula1>
    </dataValidation>
    <dataValidation sqref="I9:J108" showDropDown="0" showInputMessage="1" showErrorMessage="1" allowBlank="0" errorTitle="Invalid Odometer" error="Enter a whole number greater than or equal to zero." promptTitle="Odometer" prompt="Enter odometer readings in miles." type="whole" errorStyle="stop" operator="greaterThanOrEqual">
      <formula1>0</formula1>
    </dataValidation>
    <dataValidation sqref="L9:M108" showDropDown="0" showInputMessage="1" showErrorMessage="1" allowBlank="0" errorTitle="Invalid PM Override" error="Enter a whole number greater than zero or leave the cell blank." promptTitle="PM Override" prompt="Leave blank to use the default for this vehicle type." type="whole" errorStyle="stop" operator="greaterThan">
      <formula1>0</formula1>
    </dataValidation>
    <dataValidation sqref="G9:G108" showDropDown="0" showInputMessage="1" showErrorMessage="1" allowBlank="0" errorTitle="Invalid VIN Length" error="A VIN cannot exceed 17 characters." promptTitle="VIN" prompt="Enter up to 17 characters." type="textLength" errorStyle="stop" operator="lessThanOrEqual">
      <formula1>17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3"/>
  <sheetViews>
    <sheetView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3" customWidth="1" min="1" max="1"/>
    <col width="30" customWidth="1" min="2" max="2"/>
    <col width="3" customWidth="1" min="3" max="3"/>
    <col width="20" customWidth="1" min="4" max="4"/>
    <col width="20" customWidth="1" min="5" max="5"/>
    <col width="20" customWidth="1" min="6" max="6"/>
    <col width="3" customWidth="1" min="7" max="7"/>
    <col width="27" customWidth="1" min="8" max="8"/>
    <col width="4" customWidth="1" min="9" max="9"/>
    <col width="20" customWidth="1" min="10" max="10"/>
    <col width="4" customWidth="1" min="11" max="11"/>
    <col width="20" customWidth="1" min="12" max="12"/>
    <col width="4" customWidth="1" min="13" max="13"/>
    <col width="20" customWidth="1" min="14" max="14"/>
  </cols>
  <sheetData>
    <row r="1" ht="28" customHeight="1">
      <c r="A1" s="1" t="inlineStr">
        <is>
          <t>Fleet Maintenance Settings</t>
        </is>
      </c>
      <c r="B1" s="43" t="n"/>
      <c r="C1" s="43" t="n"/>
      <c r="D1" s="43" t="n"/>
      <c r="E1" s="43" t="n"/>
      <c r="F1" s="43" t="n"/>
      <c r="G1" s="43" t="n"/>
      <c r="H1" s="43" t="n"/>
      <c r="I1" s="43" t="n"/>
      <c r="J1" s="43" t="n"/>
      <c r="K1" s="43" t="n"/>
      <c r="L1" s="43" t="n"/>
      <c r="M1" s="43" t="n"/>
      <c r="N1" s="44" t="n"/>
    </row>
    <row r="2" ht="34" customHeight="1">
      <c r="A2" s="2" t="inlineStr">
        <is>
          <t>Update yellow assumption cells and list values as needed. Tax treatment varies by location and transaction; enter the appropriate taxable amount on each maintenance record.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4">
      <c r="A4" s="34" t="inlineStr">
        <is>
          <t>Reporting Start Date</t>
        </is>
      </c>
      <c r="B4" s="35" t="n">
        <v>46023</v>
      </c>
      <c r="D4" s="11" t="inlineStr">
        <is>
          <t>Vehicle Type</t>
        </is>
      </c>
      <c r="E4" s="11" t="inlineStr">
        <is>
          <t>Default PM Miles</t>
        </is>
      </c>
      <c r="F4" s="11" t="inlineStr">
        <is>
          <t>Default PM Months</t>
        </is>
      </c>
      <c r="H4" s="11" t="inlineStr">
        <is>
          <t>Service Categories</t>
        </is>
      </c>
      <c r="J4" s="11" t="inlineStr">
        <is>
          <t>Payment Statuses</t>
        </is>
      </c>
      <c r="L4" s="11" t="inlineStr">
        <is>
          <t>Vehicle Statuses</t>
        </is>
      </c>
      <c r="N4" s="11" t="inlineStr">
        <is>
          <t>Vehicle Types</t>
        </is>
      </c>
    </row>
    <row r="5">
      <c r="A5" s="34" t="inlineStr">
        <is>
          <t>Reporting End Date</t>
        </is>
      </c>
      <c r="B5" s="35" t="n">
        <v>46387</v>
      </c>
      <c r="D5" s="25" t="inlineStr">
        <is>
          <t>Pickup Truck</t>
        </is>
      </c>
      <c r="E5" s="27" t="n">
        <v>5000</v>
      </c>
      <c r="F5" s="32" t="n">
        <v>6</v>
      </c>
      <c r="H5" s="25" t="inlineStr">
        <is>
          <t>Preventive Maintenance</t>
        </is>
      </c>
      <c r="J5" s="25" t="inlineStr">
        <is>
          <t>Paid</t>
        </is>
      </c>
      <c r="L5" s="25" t="inlineStr">
        <is>
          <t>Active</t>
        </is>
      </c>
      <c r="N5" s="25" t="inlineStr">
        <is>
          <t>Pickup Truck</t>
        </is>
      </c>
    </row>
    <row r="6">
      <c r="A6" s="34" t="inlineStr">
        <is>
          <t>Default Labor Rate ($/hr)</t>
        </is>
      </c>
      <c r="B6" s="46" t="n">
        <v>95</v>
      </c>
      <c r="D6" s="25" t="inlineStr">
        <is>
          <t>Cargo Van</t>
        </is>
      </c>
      <c r="E6" s="27" t="n">
        <v>7500</v>
      </c>
      <c r="F6" s="32" t="n">
        <v>6</v>
      </c>
      <c r="H6" s="25" t="inlineStr">
        <is>
          <t>Tires</t>
        </is>
      </c>
      <c r="J6" s="25" t="inlineStr">
        <is>
          <t>Pending</t>
        </is>
      </c>
      <c r="L6" s="25" t="inlineStr">
        <is>
          <t>Out of Service</t>
        </is>
      </c>
      <c r="N6" s="25" t="inlineStr">
        <is>
          <t>Cargo Van</t>
        </is>
      </c>
    </row>
    <row r="7">
      <c r="A7" s="34" t="inlineStr">
        <is>
          <t>Sales Tax Rate</t>
        </is>
      </c>
      <c r="B7" s="37" t="n">
        <v>0.0625</v>
      </c>
      <c r="D7" s="25" t="inlineStr">
        <is>
          <t>SUV</t>
        </is>
      </c>
      <c r="E7" s="27" t="n">
        <v>7500</v>
      </c>
      <c r="F7" s="32" t="n">
        <v>6</v>
      </c>
      <c r="H7" s="25" t="inlineStr">
        <is>
          <t>Brakes</t>
        </is>
      </c>
      <c r="J7" s="25" t="inlineStr">
        <is>
          <t>Disputed</t>
        </is>
      </c>
      <c r="L7" s="25" t="inlineStr">
        <is>
          <t>Sold</t>
        </is>
      </c>
      <c r="N7" s="25" t="inlineStr">
        <is>
          <t>SUV</t>
        </is>
      </c>
    </row>
    <row r="8">
      <c r="A8" s="34" t="inlineStr">
        <is>
          <t>Due Soon Threshold (mi)</t>
        </is>
      </c>
      <c r="B8" s="38" t="n">
        <v>1000</v>
      </c>
      <c r="D8" s="25" t="inlineStr">
        <is>
          <t>Box Truck</t>
        </is>
      </c>
      <c r="E8" s="27" t="n">
        <v>10000</v>
      </c>
      <c r="F8" s="32" t="n">
        <v>6</v>
      </c>
      <c r="H8" s="25" t="inlineStr">
        <is>
          <t>Engine</t>
        </is>
      </c>
      <c r="N8" s="25" t="inlineStr">
        <is>
          <t>Box Truck</t>
        </is>
      </c>
    </row>
    <row r="9">
      <c r="A9" s="34" t="inlineStr">
        <is>
          <t>Due Soon Threshold (days)</t>
        </is>
      </c>
      <c r="B9" s="39" t="n">
        <v>30</v>
      </c>
      <c r="H9" s="25" t="inlineStr">
        <is>
          <t>Transmission</t>
        </is>
      </c>
    </row>
    <row r="10">
      <c r="A10" s="34" t="inlineStr">
        <is>
          <t>High-Cost Event Threshold</t>
        </is>
      </c>
      <c r="B10" s="40" t="n">
        <v>1500</v>
      </c>
      <c r="D10" s="20" t="inlineStr">
        <is>
          <t>Color Legend</t>
        </is>
      </c>
      <c r="H10" s="25" t="inlineStr">
        <is>
          <t>Electrical</t>
        </is>
      </c>
    </row>
    <row r="11">
      <c r="A11" s="34" t="inlineStr">
        <is>
          <t>Settings Check</t>
        </is>
      </c>
      <c r="B11" s="41">
        <f>IFERROR(IF(OR(B6&lt;0,B7&lt;0,B7&gt;1,B8&lt;0,B9&lt;0,B10&lt;0),"Error: one or more assumptions are invalid",IF(B4&gt;B5,"Error: reporting start is after reporting end",IF(EDATE(B4,12)&lt;B5,"Review: monthly trend displays the first 12 months only","OK"))),"Review settings")</f>
        <v/>
      </c>
      <c r="D11" s="21" t="inlineStr">
        <is>
          <t>Yellow = Input</t>
        </is>
      </c>
      <c r="F11" s="22" t="inlineStr">
        <is>
          <t>Blue = Calculated</t>
        </is>
      </c>
      <c r="H11" s="42" t="inlineStr">
        <is>
          <t>Red / Amber = Review Required</t>
        </is>
      </c>
      <c r="I11" s="24" t="n"/>
    </row>
    <row r="12">
      <c r="H12" s="25" t="inlineStr">
        <is>
          <t>Body / Glass</t>
        </is>
      </c>
    </row>
    <row r="13">
      <c r="H13" s="25" t="inlineStr">
        <is>
          <t>Other</t>
        </is>
      </c>
    </row>
  </sheetData>
  <mergeCells count="1">
    <mergeCell ref="A1:N1"/>
  </mergeCells>
  <conditionalFormatting sqref="B11">
    <cfRule type="expression" priority="1" dxfId="0" stopIfTrue="1">
      <formula>ISNUMBER(SEARCH("Error",$B$11))</formula>
    </cfRule>
    <cfRule type="expression" priority="2" dxfId="1" stopIfTrue="1">
      <formula>ISNUMBER(SEARCH("Review",$B$11))</formula>
    </cfRule>
    <cfRule type="expression" priority="3" dxfId="2">
      <formula>$B$11="OK"</formula>
    </cfRule>
  </conditionalFormatting>
  <dataValidations count="7">
    <dataValidation sqref="B4" showDropDown="0" showInputMessage="1" showErrorMessage="1" allowBlank="0" errorTitle="Invalid Reporting Start" error="Enter a valid date between 1/1/2000 and 12/31/2100." promptTitle="Reporting Start" prompt="Enter the first date included in reporting." type="date" errorStyle="stop" operator="between">
      <formula1>DATE(2000,1,1)</formula1>
      <formula2>DATE(2100,12,31)</formula2>
    </dataValidation>
    <dataValidation sqref="B5" showDropDown="0" showInputMessage="1" showErrorMessage="1" allowBlank="0" errorTitle="Invalid Reporting End" error="Enter a valid date that is not before the reporting start date." promptTitle="Reporting End" prompt="Enter the last date included in reporting." type="custom" errorStyle="stop">
      <formula1>AND(ISNUMBER(B5),B5&gt;=B4,B5&lt;=DATE(2100,12,31))</formula1>
    </dataValidation>
    <dataValidation sqref="B6 B10" showDropDown="0" showInputMessage="1" showErrorMessage="1" allowBlank="0" errorTitle="Invalid Amount" error="Enter zero or a positive number." promptTitle="Nonnegative Amount" prompt="Enter an editable rate or threshold." type="decimal" errorStyle="stop" operator="greaterThanOrEqual">
      <formula1>0</formula1>
    </dataValidation>
    <dataValidation sqref="B7" showDropDown="0" showInputMessage="1" showErrorMessage="1" allowBlank="0" errorTitle="Invalid Tax Rate" error="Enter a decimal rate from 0 through 1." promptTitle="Sales Tax Rate" prompt="For example, enter 0.0625 for 6.25%." type="decimal" errorStyle="stop" operator="between">
      <formula1>0</formula1>
      <formula2>1</formula2>
    </dataValidation>
    <dataValidation sqref="B8:B9" showDropDown="0" showInputMessage="1" showErrorMessage="1" allowBlank="0" errorTitle="Invalid Threshold" error="Enter a whole number greater than or equal to zero." promptTitle="Due Soon Threshold" prompt="Enter a nonnegative miles or days threshold." type="whole" errorStyle="stop" operator="greaterThanOrEqual">
      <formula1>0</formula1>
    </dataValidation>
    <dataValidation sqref="D5:D8" showDropDown="0" showInputMessage="1" showErrorMessage="1" allowBlank="0" errorTitle="Invalid Vehicle Type" error="Select a vehicle type from the vehicle type list." promptTitle="Vehicle Type" prompt="Select the vehicle type for this PM default." type="list" errorStyle="stop">
      <formula1>INDIRECT("'Settings'!$N$5:$N$8")</formula1>
    </dataValidation>
    <dataValidation sqref="E5:F8" showDropDown="0" showInputMessage="1" showErrorMessage="1" allowBlank="0" errorTitle="Invalid PM Default" error="Enter a whole number greater than zero." promptTitle="PM Default" prompt="Enter the default PM miles or months." type="whole" errorStyle="stop" operator="greaterThan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2026-09-08T12:55:59Z</dcterms:created>
  <dcterms:modified xmlns:dcterms="http://purl.org/dc/terms/" xmlns:xsi="http://www.w3.org/2001/XMLSchema-instance" xsi:type="dcterms:W3CDTF">2026-09-08T12:56:01+00:00Z</dcterms:modified>
</cp:coreProperties>
</file>